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LANDISK-0C2F44\disk1\01業務\33期\33102南風原町総合計画\総合戦略\計画バックデータ\将来展望\"/>
    </mc:Choice>
  </mc:AlternateContent>
  <xr:revisionPtr revIDLastSave="0" documentId="13_ncr:1_{32956F91-94FF-4518-BE01-B6E2C64148FB}" xr6:coauthVersionLast="47" xr6:coauthVersionMax="47" xr10:uidLastSave="{00000000-0000-0000-0000-000000000000}"/>
  <bookViews>
    <workbookView xWindow="9210" yWindow="645" windowWidth="18885" windowHeight="14955" xr2:uid="{00000000-000D-0000-FFFF-FFFF00000000}"/>
  </bookViews>
  <sheets>
    <sheet name="主要指標" sheetId="2" r:id="rId1"/>
    <sheet name="人口増減数の見込" sheetId="29" r:id="rId2"/>
    <sheet name="町独自推計　小数点以下切り捨て" sheetId="27" r:id="rId3"/>
    <sheet name="町独自推計　小数点以下切り捨て (2)" sheetId="28" r:id="rId4"/>
    <sheet name="トレンド推計シート→" sheetId="16" r:id="rId5"/>
    <sheet name="世帯当たり人員推計" sheetId="11" r:id="rId6"/>
  </sheets>
  <definedNames>
    <definedName name="_xlnm.Print_Area" localSheetId="0">主要指標!$A$1:$O$140</definedName>
  </definedNames>
  <calcPr calcId="191028"/>
</workbook>
</file>

<file path=xl/calcChain.xml><?xml version="1.0" encoding="utf-8"?>
<calcChain xmlns="http://schemas.openxmlformats.org/spreadsheetml/2006/main">
  <c r="L119" i="2" l="1"/>
  <c r="M119" i="2" s="1"/>
  <c r="N119" i="2" s="1"/>
  <c r="K119" i="2"/>
  <c r="K118" i="2"/>
  <c r="L118" i="2" s="1"/>
  <c r="M118" i="2" s="1"/>
  <c r="N118" i="2" s="1"/>
  <c r="G57" i="29"/>
  <c r="E57" i="29"/>
  <c r="G56" i="29"/>
  <c r="E56" i="29"/>
  <c r="G55" i="29"/>
  <c r="E55" i="29"/>
  <c r="J42" i="29"/>
  <c r="J44" i="29" s="1"/>
  <c r="E42" i="29"/>
  <c r="F42" i="29" s="1"/>
  <c r="P124" i="28"/>
  <c r="J46" i="29" l="1"/>
  <c r="J48" i="29"/>
  <c r="G42" i="29"/>
  <c r="F44" i="29"/>
  <c r="E44" i="29"/>
  <c r="K42" i="29"/>
  <c r="P125" i="28"/>
  <c r="P135" i="28" s="1"/>
  <c r="P143" i="28"/>
  <c r="T121" i="28"/>
  <c r="T123" i="28" s="1"/>
  <c r="P142" i="28"/>
  <c r="T122" i="28"/>
  <c r="Q141" i="28"/>
  <c r="Q143" i="28" s="1"/>
  <c r="S141" i="28"/>
  <c r="W141" i="28"/>
  <c r="W143" i="28" s="1"/>
  <c r="X141" i="28"/>
  <c r="Y141" i="28"/>
  <c r="Q142" i="28"/>
  <c r="R142" i="28"/>
  <c r="S142" i="28"/>
  <c r="S143" i="28" s="1"/>
  <c r="T142" i="28"/>
  <c r="W142" i="28"/>
  <c r="X142" i="28"/>
  <c r="Y142" i="28"/>
  <c r="T143" i="28"/>
  <c r="U143" i="28"/>
  <c r="V143" i="28"/>
  <c r="X143" i="28"/>
  <c r="Y143" i="28"/>
  <c r="Y130" i="28"/>
  <c r="Y129" i="28"/>
  <c r="Y123" i="28"/>
  <c r="E46" i="29" l="1"/>
  <c r="E48" i="29"/>
  <c r="F48" i="29"/>
  <c r="F46" i="29"/>
  <c r="G44" i="29"/>
  <c r="H42" i="29"/>
  <c r="K44" i="29"/>
  <c r="L42" i="29"/>
  <c r="T130" i="28"/>
  <c r="T129" i="28"/>
  <c r="R141" i="28"/>
  <c r="R143" i="28" s="1"/>
  <c r="P141" i="28"/>
  <c r="I44" i="29" l="1"/>
  <c r="H44" i="29"/>
  <c r="L44" i="29"/>
  <c r="M42" i="29"/>
  <c r="K48" i="29"/>
  <c r="K46" i="29"/>
  <c r="G48" i="29"/>
  <c r="G46" i="29"/>
  <c r="P136" i="28"/>
  <c r="P137" i="28" s="1"/>
  <c r="N44" i="29" l="1"/>
  <c r="M44" i="29"/>
  <c r="L48" i="29"/>
  <c r="L46" i="29"/>
  <c r="H48" i="29"/>
  <c r="H46" i="29"/>
  <c r="I46" i="29"/>
  <c r="I48" i="29"/>
  <c r="U124" i="28"/>
  <c r="U125" i="28" s="1"/>
  <c r="Q124" i="28"/>
  <c r="Q125" i="28" s="1"/>
  <c r="O124" i="28"/>
  <c r="T124" i="28"/>
  <c r="Y124" i="28"/>
  <c r="Y122" i="28"/>
  <c r="Y121" i="28"/>
  <c r="B111" i="28"/>
  <c r="B110" i="28"/>
  <c r="B109" i="28"/>
  <c r="B108" i="28"/>
  <c r="L107" i="28"/>
  <c r="K107" i="28"/>
  <c r="J107" i="28"/>
  <c r="I107" i="28"/>
  <c r="H107" i="28"/>
  <c r="G107" i="28"/>
  <c r="F107" i="28"/>
  <c r="F55" i="28" s="1"/>
  <c r="E107" i="28"/>
  <c r="D107" i="28"/>
  <c r="C107" i="28"/>
  <c r="L106" i="28"/>
  <c r="K106" i="28"/>
  <c r="J106" i="28"/>
  <c r="I106" i="28"/>
  <c r="H106" i="28"/>
  <c r="H54" i="28" s="1"/>
  <c r="G106" i="28"/>
  <c r="F106" i="28"/>
  <c r="E106" i="28"/>
  <c r="D106" i="28"/>
  <c r="C106" i="28"/>
  <c r="L105" i="28"/>
  <c r="K105" i="28"/>
  <c r="J105" i="28"/>
  <c r="J53" i="28" s="1"/>
  <c r="I105" i="28"/>
  <c r="H105" i="28"/>
  <c r="G105" i="28"/>
  <c r="F105" i="28"/>
  <c r="E105" i="28"/>
  <c r="D105" i="28"/>
  <c r="C105" i="28"/>
  <c r="L104" i="28"/>
  <c r="L52" i="28" s="1"/>
  <c r="L59" i="28" s="1"/>
  <c r="K104" i="28"/>
  <c r="K111" i="28" s="1"/>
  <c r="J104" i="28"/>
  <c r="J111" i="28" s="1"/>
  <c r="I104" i="28"/>
  <c r="I111" i="28" s="1"/>
  <c r="H104" i="28"/>
  <c r="H111" i="28" s="1"/>
  <c r="G104" i="28"/>
  <c r="G111" i="28" s="1"/>
  <c r="F104" i="28"/>
  <c r="F111" i="28" s="1"/>
  <c r="E104" i="28"/>
  <c r="E111" i="28" s="1"/>
  <c r="D104" i="28"/>
  <c r="D52" i="28" s="1"/>
  <c r="D59" i="28" s="1"/>
  <c r="C104" i="28"/>
  <c r="C111" i="28" s="1"/>
  <c r="L103" i="28"/>
  <c r="K103" i="28"/>
  <c r="J103" i="28"/>
  <c r="I103" i="28"/>
  <c r="H103" i="28"/>
  <c r="G103" i="28"/>
  <c r="F103" i="28"/>
  <c r="F51" i="28" s="1"/>
  <c r="E103" i="28"/>
  <c r="D103" i="28"/>
  <c r="C103" i="28"/>
  <c r="L102" i="28"/>
  <c r="L110" i="28" s="1"/>
  <c r="K102" i="28"/>
  <c r="K110" i="28" s="1"/>
  <c r="J102" i="28"/>
  <c r="J110" i="28" s="1"/>
  <c r="I102" i="28"/>
  <c r="I110" i="28" s="1"/>
  <c r="H102" i="28"/>
  <c r="H110" i="28" s="1"/>
  <c r="G102" i="28"/>
  <c r="G110" i="28" s="1"/>
  <c r="F102" i="28"/>
  <c r="F110" i="28" s="1"/>
  <c r="E102" i="28"/>
  <c r="E110" i="28" s="1"/>
  <c r="D102" i="28"/>
  <c r="D110" i="28" s="1"/>
  <c r="C102" i="28"/>
  <c r="C110" i="28" s="1"/>
  <c r="L101" i="28"/>
  <c r="K101" i="28"/>
  <c r="J101" i="28"/>
  <c r="I101" i="28"/>
  <c r="H101" i="28"/>
  <c r="G101" i="28"/>
  <c r="F101" i="28"/>
  <c r="E101" i="28"/>
  <c r="D101" i="28"/>
  <c r="C101" i="28"/>
  <c r="L100" i="28"/>
  <c r="K100" i="28"/>
  <c r="J100" i="28"/>
  <c r="I100" i="28"/>
  <c r="H100" i="28"/>
  <c r="G100" i="28"/>
  <c r="F100" i="28"/>
  <c r="E100" i="28"/>
  <c r="D100" i="28"/>
  <c r="C100" i="28"/>
  <c r="L99" i="28"/>
  <c r="K99" i="28"/>
  <c r="J99" i="28"/>
  <c r="I99" i="28"/>
  <c r="H99" i="28"/>
  <c r="G99" i="28"/>
  <c r="F99" i="28"/>
  <c r="F47" i="28" s="1"/>
  <c r="E99" i="28"/>
  <c r="D99" i="28"/>
  <c r="C99" i="28"/>
  <c r="L98" i="28"/>
  <c r="K98" i="28"/>
  <c r="J98" i="28"/>
  <c r="I98" i="28"/>
  <c r="H98" i="28"/>
  <c r="H46" i="28" s="1"/>
  <c r="G98" i="28"/>
  <c r="F98" i="28"/>
  <c r="E98" i="28"/>
  <c r="D98" i="28"/>
  <c r="C98" i="28"/>
  <c r="L97" i="28"/>
  <c r="K97" i="28"/>
  <c r="J97" i="28"/>
  <c r="J45" i="28" s="1"/>
  <c r="I97" i="28"/>
  <c r="H97" i="28"/>
  <c r="G97" i="28"/>
  <c r="F97" i="28"/>
  <c r="E97" i="28"/>
  <c r="D97" i="28"/>
  <c r="C97" i="28"/>
  <c r="L96" i="28"/>
  <c r="L44" i="28" s="1"/>
  <c r="K96" i="28"/>
  <c r="J96" i="28"/>
  <c r="I96" i="28"/>
  <c r="H96" i="28"/>
  <c r="G96" i="28"/>
  <c r="F96" i="28"/>
  <c r="E96" i="28"/>
  <c r="D96" i="28"/>
  <c r="D44" i="28" s="1"/>
  <c r="C96" i="28"/>
  <c r="L95" i="28"/>
  <c r="K95" i="28"/>
  <c r="J95" i="28"/>
  <c r="I95" i="28"/>
  <c r="H95" i="28"/>
  <c r="G95" i="28"/>
  <c r="F95" i="28"/>
  <c r="F43" i="28" s="1"/>
  <c r="E95" i="28"/>
  <c r="D95" i="28"/>
  <c r="C95" i="28"/>
  <c r="L94" i="28"/>
  <c r="K94" i="28"/>
  <c r="J94" i="28"/>
  <c r="I94" i="28"/>
  <c r="H94" i="28"/>
  <c r="H42" i="28" s="1"/>
  <c r="G94" i="28"/>
  <c r="F94" i="28"/>
  <c r="E94" i="28"/>
  <c r="D94" i="28"/>
  <c r="C94" i="28"/>
  <c r="L93" i="28"/>
  <c r="K93" i="28"/>
  <c r="J93" i="28"/>
  <c r="I93" i="28"/>
  <c r="H93" i="28"/>
  <c r="G93" i="28"/>
  <c r="F93" i="28"/>
  <c r="E93" i="28"/>
  <c r="D93" i="28"/>
  <c r="C93" i="28"/>
  <c r="L92" i="28"/>
  <c r="L109" i="28" s="1"/>
  <c r="K92" i="28"/>
  <c r="K109" i="28" s="1"/>
  <c r="J92" i="28"/>
  <c r="J109" i="28" s="1"/>
  <c r="I92" i="28"/>
  <c r="I109" i="28" s="1"/>
  <c r="H92" i="28"/>
  <c r="H109" i="28" s="1"/>
  <c r="G92" i="28"/>
  <c r="G109" i="28" s="1"/>
  <c r="F92" i="28"/>
  <c r="F109" i="28" s="1"/>
  <c r="E92" i="28"/>
  <c r="E109" i="28" s="1"/>
  <c r="D92" i="28"/>
  <c r="D109" i="28" s="1"/>
  <c r="C92" i="28"/>
  <c r="C109" i="28" s="1"/>
  <c r="L91" i="28"/>
  <c r="K91" i="28"/>
  <c r="J91" i="28"/>
  <c r="I91" i="28"/>
  <c r="I88" i="28" s="1"/>
  <c r="H91" i="28"/>
  <c r="G91" i="28"/>
  <c r="F91" i="28"/>
  <c r="F39" i="28" s="1"/>
  <c r="E91" i="28"/>
  <c r="D91" i="28"/>
  <c r="C91" i="28"/>
  <c r="L90" i="28"/>
  <c r="K90" i="28"/>
  <c r="J90" i="28"/>
  <c r="I90" i="28"/>
  <c r="H90" i="28"/>
  <c r="H38" i="28" s="1"/>
  <c r="G90" i="28"/>
  <c r="F90" i="28"/>
  <c r="E90" i="28"/>
  <c r="D90" i="28"/>
  <c r="C90" i="28"/>
  <c r="L89" i="28"/>
  <c r="L108" i="28" s="1"/>
  <c r="K89" i="28"/>
  <c r="K108" i="28" s="1"/>
  <c r="J89" i="28"/>
  <c r="J88" i="28" s="1"/>
  <c r="I89" i="28"/>
  <c r="I108" i="28" s="1"/>
  <c r="H89" i="28"/>
  <c r="H108" i="28" s="1"/>
  <c r="G89" i="28"/>
  <c r="G108" i="28" s="1"/>
  <c r="F89" i="28"/>
  <c r="F108" i="28" s="1"/>
  <c r="E89" i="28"/>
  <c r="E108" i="28" s="1"/>
  <c r="D89" i="28"/>
  <c r="D108" i="28" s="1"/>
  <c r="C89" i="28"/>
  <c r="C108" i="28" s="1"/>
  <c r="L88" i="28"/>
  <c r="G88" i="28"/>
  <c r="D88" i="28"/>
  <c r="B88" i="28"/>
  <c r="B85" i="28"/>
  <c r="J84" i="28"/>
  <c r="B84" i="28"/>
  <c r="B83" i="28"/>
  <c r="H82" i="28"/>
  <c r="B82" i="28"/>
  <c r="L81" i="28"/>
  <c r="K81" i="28"/>
  <c r="K55" i="28" s="1"/>
  <c r="J81" i="28"/>
  <c r="I81" i="28"/>
  <c r="H81" i="28"/>
  <c r="G81" i="28"/>
  <c r="F81" i="28"/>
  <c r="E81" i="28"/>
  <c r="D81" i="28"/>
  <c r="C81" i="28"/>
  <c r="C55" i="28" s="1"/>
  <c r="L80" i="28"/>
  <c r="K80" i="28"/>
  <c r="J80" i="28"/>
  <c r="I80" i="28"/>
  <c r="H80" i="28"/>
  <c r="G80" i="28"/>
  <c r="F80" i="28"/>
  <c r="E80" i="28"/>
  <c r="E54" i="28" s="1"/>
  <c r="D80" i="28"/>
  <c r="C80" i="28"/>
  <c r="L79" i="28"/>
  <c r="K79" i="28"/>
  <c r="J79" i="28"/>
  <c r="J85" i="28" s="1"/>
  <c r="I79" i="28"/>
  <c r="H79" i="28"/>
  <c r="G79" i="28"/>
  <c r="G85" i="28" s="1"/>
  <c r="F79" i="28"/>
  <c r="E79" i="28"/>
  <c r="D79" i="28"/>
  <c r="C79" i="28"/>
  <c r="L78" i="28"/>
  <c r="L85" i="28" s="1"/>
  <c r="K78" i="28"/>
  <c r="K85" i="28" s="1"/>
  <c r="J78" i="28"/>
  <c r="I78" i="28"/>
  <c r="I85" i="28" s="1"/>
  <c r="H78" i="28"/>
  <c r="H85" i="28" s="1"/>
  <c r="G78" i="28"/>
  <c r="F78" i="28"/>
  <c r="F85" i="28" s="1"/>
  <c r="E78" i="28"/>
  <c r="E85" i="28" s="1"/>
  <c r="D78" i="28"/>
  <c r="D85" i="28" s="1"/>
  <c r="C78" i="28"/>
  <c r="C85" i="28" s="1"/>
  <c r="L77" i="28"/>
  <c r="K77" i="28"/>
  <c r="J77" i="28"/>
  <c r="I77" i="28"/>
  <c r="H77" i="28"/>
  <c r="G77" i="28"/>
  <c r="F77" i="28"/>
  <c r="E77" i="28"/>
  <c r="D77" i="28"/>
  <c r="C77" i="28"/>
  <c r="L76" i="28"/>
  <c r="L84" i="28" s="1"/>
  <c r="K76" i="28"/>
  <c r="K84" i="28" s="1"/>
  <c r="J76" i="28"/>
  <c r="I76" i="28"/>
  <c r="I84" i="28" s="1"/>
  <c r="H76" i="28"/>
  <c r="H84" i="28" s="1"/>
  <c r="G76" i="28"/>
  <c r="G84" i="28" s="1"/>
  <c r="F76" i="28"/>
  <c r="F84" i="28" s="1"/>
  <c r="E76" i="28"/>
  <c r="E50" i="28" s="1"/>
  <c r="E58" i="28" s="1"/>
  <c r="D76" i="28"/>
  <c r="D84" i="28" s="1"/>
  <c r="C76" i="28"/>
  <c r="C84" i="28" s="1"/>
  <c r="L75" i="28"/>
  <c r="K75" i="28"/>
  <c r="J75" i="28"/>
  <c r="I75" i="28"/>
  <c r="H75" i="28"/>
  <c r="G75" i="28"/>
  <c r="G49" i="28" s="1"/>
  <c r="F75" i="28"/>
  <c r="E75" i="28"/>
  <c r="D75" i="28"/>
  <c r="C75" i="28"/>
  <c r="L74" i="28"/>
  <c r="K74" i="28"/>
  <c r="J74" i="28"/>
  <c r="I74" i="28"/>
  <c r="I48" i="28" s="1"/>
  <c r="H74" i="28"/>
  <c r="G74" i="28"/>
  <c r="F74" i="28"/>
  <c r="E74" i="28"/>
  <c r="D74" i="28"/>
  <c r="C74" i="28"/>
  <c r="L73" i="28"/>
  <c r="K73" i="28"/>
  <c r="K47" i="28" s="1"/>
  <c r="J73" i="28"/>
  <c r="I73" i="28"/>
  <c r="H73" i="28"/>
  <c r="G73" i="28"/>
  <c r="F73" i="28"/>
  <c r="E73" i="28"/>
  <c r="D73" i="28"/>
  <c r="C73" i="28"/>
  <c r="C47" i="28" s="1"/>
  <c r="L72" i="28"/>
  <c r="K72" i="28"/>
  <c r="J72" i="28"/>
  <c r="I72" i="28"/>
  <c r="H72" i="28"/>
  <c r="G72" i="28"/>
  <c r="F72" i="28"/>
  <c r="E72" i="28"/>
  <c r="E46" i="28" s="1"/>
  <c r="D72" i="28"/>
  <c r="C72" i="28"/>
  <c r="L71" i="28"/>
  <c r="K71" i="28"/>
  <c r="J71" i="28"/>
  <c r="I71" i="28"/>
  <c r="H71" i="28"/>
  <c r="G71" i="28"/>
  <c r="G45" i="28" s="1"/>
  <c r="F71" i="28"/>
  <c r="E71" i="28"/>
  <c r="D71" i="28"/>
  <c r="C71" i="28"/>
  <c r="L70" i="28"/>
  <c r="K70" i="28"/>
  <c r="J70" i="28"/>
  <c r="I70" i="28"/>
  <c r="H70" i="28"/>
  <c r="G70" i="28"/>
  <c r="F70" i="28"/>
  <c r="E70" i="28"/>
  <c r="D70" i="28"/>
  <c r="C70" i="28"/>
  <c r="L69" i="28"/>
  <c r="K69" i="28"/>
  <c r="J69" i="28"/>
  <c r="I69" i="28"/>
  <c r="H69" i="28"/>
  <c r="G69" i="28"/>
  <c r="F69" i="28"/>
  <c r="E69" i="28"/>
  <c r="D69" i="28"/>
  <c r="C69" i="28"/>
  <c r="L68" i="28"/>
  <c r="L42" i="28" s="1"/>
  <c r="K68" i="28"/>
  <c r="J68" i="28"/>
  <c r="I68" i="28"/>
  <c r="H68" i="28"/>
  <c r="G68" i="28"/>
  <c r="F68" i="28"/>
  <c r="E68" i="28"/>
  <c r="E42" i="28" s="1"/>
  <c r="D68" i="28"/>
  <c r="D42" i="28" s="1"/>
  <c r="C68" i="28"/>
  <c r="L67" i="28"/>
  <c r="K67" i="28"/>
  <c r="J67" i="28"/>
  <c r="I67" i="28"/>
  <c r="H67" i="28"/>
  <c r="G67" i="28"/>
  <c r="G41" i="28" s="1"/>
  <c r="F67" i="28"/>
  <c r="F41" i="28" s="1"/>
  <c r="E67" i="28"/>
  <c r="D67" i="28"/>
  <c r="C67" i="28"/>
  <c r="L66" i="28"/>
  <c r="L83" i="28" s="1"/>
  <c r="K66" i="28"/>
  <c r="K83" i="28" s="1"/>
  <c r="J66" i="28"/>
  <c r="J83" i="28" s="1"/>
  <c r="I66" i="28"/>
  <c r="I83" i="28" s="1"/>
  <c r="H66" i="28"/>
  <c r="H83" i="28" s="1"/>
  <c r="G66" i="28"/>
  <c r="G83" i="28" s="1"/>
  <c r="F66" i="28"/>
  <c r="F83" i="28" s="1"/>
  <c r="E66" i="28"/>
  <c r="D66" i="28"/>
  <c r="D83" i="28" s="1"/>
  <c r="C66" i="28"/>
  <c r="C83" i="28" s="1"/>
  <c r="L65" i="28"/>
  <c r="K65" i="28"/>
  <c r="K39" i="28" s="1"/>
  <c r="J65" i="28"/>
  <c r="J39" i="28" s="1"/>
  <c r="I65" i="28"/>
  <c r="H65" i="28"/>
  <c r="G65" i="28"/>
  <c r="F65" i="28"/>
  <c r="E65" i="28"/>
  <c r="D65" i="28"/>
  <c r="C65" i="28"/>
  <c r="C39" i="28" s="1"/>
  <c r="L64" i="28"/>
  <c r="L62" i="28" s="1"/>
  <c r="K64" i="28"/>
  <c r="J64" i="28"/>
  <c r="I64" i="28"/>
  <c r="H64" i="28"/>
  <c r="G64" i="28"/>
  <c r="F64" i="28"/>
  <c r="E64" i="28"/>
  <c r="E38" i="28" s="1"/>
  <c r="D64" i="28"/>
  <c r="D62" i="28" s="1"/>
  <c r="C64" i="28"/>
  <c r="L63" i="28"/>
  <c r="L82" i="28" s="1"/>
  <c r="K63" i="28"/>
  <c r="K82" i="28" s="1"/>
  <c r="J63" i="28"/>
  <c r="J82" i="28" s="1"/>
  <c r="I63" i="28"/>
  <c r="I82" i="28" s="1"/>
  <c r="H63" i="28"/>
  <c r="G63" i="28"/>
  <c r="G62" i="28" s="1"/>
  <c r="F63" i="28"/>
  <c r="F82" i="28" s="1"/>
  <c r="E63" i="28"/>
  <c r="E82" i="28" s="1"/>
  <c r="D63" i="28"/>
  <c r="D82" i="28" s="1"/>
  <c r="C63" i="28"/>
  <c r="C82" i="28" s="1"/>
  <c r="I62" i="28"/>
  <c r="H62" i="28"/>
  <c r="B62" i="28"/>
  <c r="L55" i="28"/>
  <c r="J55" i="28"/>
  <c r="I55" i="28"/>
  <c r="H55" i="28"/>
  <c r="G55" i="28"/>
  <c r="E55" i="28"/>
  <c r="D55" i="28"/>
  <c r="B55" i="28"/>
  <c r="L54" i="28"/>
  <c r="K54" i="28"/>
  <c r="K59" i="28" s="1"/>
  <c r="J54" i="28"/>
  <c r="I54" i="28"/>
  <c r="G54" i="28"/>
  <c r="F54" i="28"/>
  <c r="D54" i="28"/>
  <c r="C54" i="28"/>
  <c r="C59" i="28" s="1"/>
  <c r="B54" i="28"/>
  <c r="L53" i="28"/>
  <c r="K53" i="28"/>
  <c r="I53" i="28"/>
  <c r="H53" i="28"/>
  <c r="F53" i="28"/>
  <c r="E53" i="28"/>
  <c r="D53" i="28"/>
  <c r="C53" i="28"/>
  <c r="B53" i="28"/>
  <c r="K52" i="28"/>
  <c r="J52" i="28"/>
  <c r="I52" i="28"/>
  <c r="I59" i="28" s="1"/>
  <c r="H52" i="28"/>
  <c r="H59" i="28" s="1"/>
  <c r="G52" i="28"/>
  <c r="F52" i="28"/>
  <c r="E52" i="28"/>
  <c r="E59" i="28" s="1"/>
  <c r="C52" i="28"/>
  <c r="B52" i="28"/>
  <c r="B59" i="28" s="1"/>
  <c r="L51" i="28"/>
  <c r="K51" i="28"/>
  <c r="J51" i="28"/>
  <c r="I51" i="28"/>
  <c r="H51" i="28"/>
  <c r="G51" i="28"/>
  <c r="E51" i="28"/>
  <c r="D51" i="28"/>
  <c r="C51" i="28"/>
  <c r="B51" i="28"/>
  <c r="L50" i="28"/>
  <c r="L58" i="28" s="1"/>
  <c r="K50" i="28"/>
  <c r="K58" i="28" s="1"/>
  <c r="J50" i="28"/>
  <c r="I50" i="28"/>
  <c r="I58" i="28" s="1"/>
  <c r="G50" i="28"/>
  <c r="F50" i="28"/>
  <c r="D50" i="28"/>
  <c r="C50" i="28"/>
  <c r="C58" i="28" s="1"/>
  <c r="B50" i="28"/>
  <c r="B58" i="28" s="1"/>
  <c r="L49" i="28"/>
  <c r="K49" i="28"/>
  <c r="J49" i="28"/>
  <c r="I49" i="28"/>
  <c r="H49" i="28"/>
  <c r="F49" i="28"/>
  <c r="E49" i="28"/>
  <c r="D49" i="28"/>
  <c r="C49" i="28"/>
  <c r="B49" i="28"/>
  <c r="L48" i="28"/>
  <c r="K48" i="28"/>
  <c r="J48" i="28"/>
  <c r="H48" i="28"/>
  <c r="G48" i="28"/>
  <c r="F48" i="28"/>
  <c r="E48" i="28"/>
  <c r="D48" i="28"/>
  <c r="C48" i="28"/>
  <c r="B48" i="28"/>
  <c r="L47" i="28"/>
  <c r="J47" i="28"/>
  <c r="I47" i="28"/>
  <c r="H47" i="28"/>
  <c r="G47" i="28"/>
  <c r="E47" i="28"/>
  <c r="D47" i="28"/>
  <c r="B47" i="28"/>
  <c r="L46" i="28"/>
  <c r="K46" i="28"/>
  <c r="J46" i="28"/>
  <c r="I46" i="28"/>
  <c r="G46" i="28"/>
  <c r="F46" i="28"/>
  <c r="D46" i="28"/>
  <c r="C46" i="28"/>
  <c r="B46" i="28"/>
  <c r="L45" i="28"/>
  <c r="K45" i="28"/>
  <c r="I45" i="28"/>
  <c r="H45" i="28"/>
  <c r="F45" i="28"/>
  <c r="E45" i="28"/>
  <c r="D45" i="28"/>
  <c r="C45" i="28"/>
  <c r="B45" i="28"/>
  <c r="K44" i="28"/>
  <c r="J44" i="28"/>
  <c r="I44" i="28"/>
  <c r="H44" i="28"/>
  <c r="G44" i="28"/>
  <c r="F44" i="28"/>
  <c r="E44" i="28"/>
  <c r="C44" i="28"/>
  <c r="B44" i="28"/>
  <c r="L43" i="28"/>
  <c r="K43" i="28"/>
  <c r="J43" i="28"/>
  <c r="I43" i="28"/>
  <c r="H43" i="28"/>
  <c r="G43" i="28"/>
  <c r="E43" i="28"/>
  <c r="D43" i="28"/>
  <c r="C43" i="28"/>
  <c r="B43" i="28"/>
  <c r="K42" i="28"/>
  <c r="J42" i="28"/>
  <c r="I42" i="28"/>
  <c r="G42" i="28"/>
  <c r="F42" i="28"/>
  <c r="C42" i="28"/>
  <c r="B42" i="28"/>
  <c r="L41" i="28"/>
  <c r="K41" i="28"/>
  <c r="J41" i="28"/>
  <c r="I41" i="28"/>
  <c r="H41" i="28"/>
  <c r="E41" i="28"/>
  <c r="D41" i="28"/>
  <c r="C41" i="28"/>
  <c r="B41" i="28"/>
  <c r="B57" i="28" s="1"/>
  <c r="L40" i="28"/>
  <c r="K40" i="28"/>
  <c r="K57" i="28" s="1"/>
  <c r="J40" i="28"/>
  <c r="G40" i="28"/>
  <c r="G57" i="28" s="1"/>
  <c r="F40" i="28"/>
  <c r="E40" i="28"/>
  <c r="E57" i="28" s="1"/>
  <c r="D40" i="28"/>
  <c r="D57" i="28" s="1"/>
  <c r="C40" i="28"/>
  <c r="C57" i="28" s="1"/>
  <c r="B40" i="28"/>
  <c r="L39" i="28"/>
  <c r="I39" i="28"/>
  <c r="H39" i="28"/>
  <c r="G39" i="28"/>
  <c r="E39" i="28"/>
  <c r="D39" i="28"/>
  <c r="B39" i="28"/>
  <c r="K38" i="28"/>
  <c r="J38" i="28"/>
  <c r="I38" i="28"/>
  <c r="G38" i="28"/>
  <c r="F38" i="28"/>
  <c r="C38" i="28"/>
  <c r="B38" i="28"/>
  <c r="B36" i="28" s="1"/>
  <c r="B30" i="28" s="1"/>
  <c r="B31" i="28" s="1"/>
  <c r="L37" i="28"/>
  <c r="K37" i="28"/>
  <c r="K56" i="28" s="1"/>
  <c r="I37" i="28"/>
  <c r="I56" i="28" s="1"/>
  <c r="H37" i="28"/>
  <c r="F37" i="28"/>
  <c r="E37" i="28"/>
  <c r="E56" i="28" s="1"/>
  <c r="D37" i="28"/>
  <c r="C37" i="28"/>
  <c r="C56" i="28" s="1"/>
  <c r="B37" i="28"/>
  <c r="B56" i="28" s="1"/>
  <c r="H106" i="2"/>
  <c r="F56" i="2"/>
  <c r="G56" i="2"/>
  <c r="H56" i="2"/>
  <c r="I56" i="2"/>
  <c r="J56" i="2"/>
  <c r="K56" i="2"/>
  <c r="L56" i="2"/>
  <c r="M56" i="2"/>
  <c r="D56" i="2"/>
  <c r="E56" i="2"/>
  <c r="C56" i="2"/>
  <c r="B108" i="27"/>
  <c r="C89" i="27"/>
  <c r="C63" i="27"/>
  <c r="L107" i="27"/>
  <c r="K107" i="27"/>
  <c r="J107" i="27"/>
  <c r="I107" i="27"/>
  <c r="H107" i="27"/>
  <c r="G107" i="27"/>
  <c r="F107" i="27"/>
  <c r="E107" i="27"/>
  <c r="D107" i="27"/>
  <c r="C107" i="27"/>
  <c r="L106" i="27"/>
  <c r="K106" i="27"/>
  <c r="J106" i="27"/>
  <c r="I106" i="27"/>
  <c r="H106" i="27"/>
  <c r="G106" i="27"/>
  <c r="F106" i="27"/>
  <c r="E106" i="27"/>
  <c r="D106" i="27"/>
  <c r="C106" i="27"/>
  <c r="L105" i="27"/>
  <c r="K105" i="27"/>
  <c r="J105" i="27"/>
  <c r="I105" i="27"/>
  <c r="H105" i="27"/>
  <c r="G105" i="27"/>
  <c r="F105" i="27"/>
  <c r="E105" i="27"/>
  <c r="E111" i="27" s="1"/>
  <c r="D105" i="27"/>
  <c r="C105" i="27"/>
  <c r="L104" i="27"/>
  <c r="K104" i="27"/>
  <c r="J104" i="27"/>
  <c r="I104" i="27"/>
  <c r="H104" i="27"/>
  <c r="G104" i="27"/>
  <c r="F104" i="27"/>
  <c r="E104" i="27"/>
  <c r="D104" i="27"/>
  <c r="C104" i="27"/>
  <c r="L103" i="27"/>
  <c r="K103" i="27"/>
  <c r="J103" i="27"/>
  <c r="I103" i="27"/>
  <c r="H103" i="27"/>
  <c r="G103" i="27"/>
  <c r="F103" i="27"/>
  <c r="E103" i="27"/>
  <c r="D103" i="27"/>
  <c r="C103" i="27"/>
  <c r="L102" i="27"/>
  <c r="K102" i="27"/>
  <c r="J102" i="27"/>
  <c r="I102" i="27"/>
  <c r="H102" i="27"/>
  <c r="G102" i="27"/>
  <c r="F102" i="27"/>
  <c r="F110" i="27" s="1"/>
  <c r="E102" i="27"/>
  <c r="D102" i="27"/>
  <c r="C102" i="27"/>
  <c r="C50" i="27" s="1"/>
  <c r="L101" i="27"/>
  <c r="K101" i="27"/>
  <c r="J101" i="27"/>
  <c r="I101" i="27"/>
  <c r="H101" i="27"/>
  <c r="G101" i="27"/>
  <c r="F101" i="27"/>
  <c r="E101" i="27"/>
  <c r="D101" i="27"/>
  <c r="C101" i="27"/>
  <c r="L100" i="27"/>
  <c r="K100" i="27"/>
  <c r="J100" i="27"/>
  <c r="I100" i="27"/>
  <c r="H100" i="27"/>
  <c r="G100" i="27"/>
  <c r="F100" i="27"/>
  <c r="E100" i="27"/>
  <c r="D100" i="27"/>
  <c r="C100" i="27"/>
  <c r="L99" i="27"/>
  <c r="K99" i="27"/>
  <c r="J99" i="27"/>
  <c r="I99" i="27"/>
  <c r="H99" i="27"/>
  <c r="G99" i="27"/>
  <c r="F99" i="27"/>
  <c r="E99" i="27"/>
  <c r="D99" i="27"/>
  <c r="C99" i="27"/>
  <c r="L98" i="27"/>
  <c r="K98" i="27"/>
  <c r="J98" i="27"/>
  <c r="I98" i="27"/>
  <c r="H98" i="27"/>
  <c r="G98" i="27"/>
  <c r="F98" i="27"/>
  <c r="E98" i="27"/>
  <c r="D98" i="27"/>
  <c r="C98" i="27"/>
  <c r="L97" i="27"/>
  <c r="K97" i="27"/>
  <c r="J97" i="27"/>
  <c r="I97" i="27"/>
  <c r="H97" i="27"/>
  <c r="G97" i="27"/>
  <c r="F97" i="27"/>
  <c r="E97" i="27"/>
  <c r="D97" i="27"/>
  <c r="C97" i="27"/>
  <c r="L96" i="27"/>
  <c r="K96" i="27"/>
  <c r="J96" i="27"/>
  <c r="I96" i="27"/>
  <c r="H96" i="27"/>
  <c r="G96" i="27"/>
  <c r="F96" i="27"/>
  <c r="E96" i="27"/>
  <c r="D96" i="27"/>
  <c r="C96" i="27"/>
  <c r="L95" i="27"/>
  <c r="K95" i="27"/>
  <c r="J95" i="27"/>
  <c r="I95" i="27"/>
  <c r="I43" i="27" s="1"/>
  <c r="H95" i="27"/>
  <c r="G95" i="27"/>
  <c r="F95" i="27"/>
  <c r="E95" i="27"/>
  <c r="D95" i="27"/>
  <c r="C95" i="27"/>
  <c r="L94" i="27"/>
  <c r="K94" i="27"/>
  <c r="J94" i="27"/>
  <c r="I94" i="27"/>
  <c r="H94" i="27"/>
  <c r="G94" i="27"/>
  <c r="F94" i="27"/>
  <c r="E94" i="27"/>
  <c r="D94" i="27"/>
  <c r="C94" i="27"/>
  <c r="L93" i="27"/>
  <c r="K93" i="27"/>
  <c r="J93" i="27"/>
  <c r="I93" i="27"/>
  <c r="H93" i="27"/>
  <c r="G93" i="27"/>
  <c r="F93" i="27"/>
  <c r="E93" i="27"/>
  <c r="D93" i="27"/>
  <c r="C93" i="27"/>
  <c r="L92" i="27"/>
  <c r="K92" i="27"/>
  <c r="J92" i="27"/>
  <c r="I92" i="27"/>
  <c r="H92" i="27"/>
  <c r="G92" i="27"/>
  <c r="F92" i="27"/>
  <c r="E92" i="27"/>
  <c r="D92" i="27"/>
  <c r="C92" i="27"/>
  <c r="L91" i="27"/>
  <c r="K91" i="27"/>
  <c r="J91" i="27"/>
  <c r="I91" i="27"/>
  <c r="H91" i="27"/>
  <c r="G91" i="27"/>
  <c r="F91" i="27"/>
  <c r="E91" i="27"/>
  <c r="D91" i="27"/>
  <c r="C91" i="27"/>
  <c r="L90" i="27"/>
  <c r="K90" i="27"/>
  <c r="K38" i="27" s="1"/>
  <c r="J90" i="27"/>
  <c r="I90" i="27"/>
  <c r="H90" i="27"/>
  <c r="G90" i="27"/>
  <c r="F90" i="27"/>
  <c r="E90" i="27"/>
  <c r="D90" i="27"/>
  <c r="C90" i="27"/>
  <c r="L89" i="27"/>
  <c r="K89" i="27"/>
  <c r="J89" i="27"/>
  <c r="I89" i="27"/>
  <c r="H89" i="27"/>
  <c r="G89" i="27"/>
  <c r="F89" i="27"/>
  <c r="E89" i="27"/>
  <c r="D89" i="27"/>
  <c r="D63" i="27"/>
  <c r="E63" i="27"/>
  <c r="F63" i="27"/>
  <c r="G63" i="27"/>
  <c r="H63" i="27"/>
  <c r="I63" i="27"/>
  <c r="J63" i="27"/>
  <c r="K63" i="27"/>
  <c r="L63" i="27"/>
  <c r="D64" i="27"/>
  <c r="E64" i="27"/>
  <c r="F64" i="27"/>
  <c r="G64" i="27"/>
  <c r="H64" i="27"/>
  <c r="I64" i="27"/>
  <c r="I38" i="27" s="1"/>
  <c r="J64" i="27"/>
  <c r="K64" i="27"/>
  <c r="L64" i="27"/>
  <c r="D65" i="27"/>
  <c r="E65" i="27"/>
  <c r="F65" i="27"/>
  <c r="G65" i="27"/>
  <c r="G39" i="27" s="1"/>
  <c r="H65" i="27"/>
  <c r="H39" i="27" s="1"/>
  <c r="I65" i="27"/>
  <c r="J65" i="27"/>
  <c r="K65" i="27"/>
  <c r="K39" i="27" s="1"/>
  <c r="L65" i="27"/>
  <c r="D66" i="27"/>
  <c r="E66" i="27"/>
  <c r="E40" i="27" s="1"/>
  <c r="F66" i="27"/>
  <c r="G66" i="27"/>
  <c r="G40" i="27" s="1"/>
  <c r="H66" i="27"/>
  <c r="I66" i="27"/>
  <c r="J66" i="27"/>
  <c r="K66" i="27"/>
  <c r="L66" i="27"/>
  <c r="L40" i="27" s="1"/>
  <c r="D67" i="27"/>
  <c r="E67" i="27"/>
  <c r="F67" i="27"/>
  <c r="G67" i="27"/>
  <c r="H67" i="27"/>
  <c r="I67" i="27"/>
  <c r="J67" i="27"/>
  <c r="K67" i="27"/>
  <c r="K41" i="27" s="1"/>
  <c r="L67" i="27"/>
  <c r="D68" i="27"/>
  <c r="E68" i="27"/>
  <c r="F68" i="27"/>
  <c r="G68" i="27"/>
  <c r="H68" i="27"/>
  <c r="H42" i="27" s="1"/>
  <c r="I68" i="27"/>
  <c r="I42" i="27" s="1"/>
  <c r="J68" i="27"/>
  <c r="K68" i="27"/>
  <c r="L68" i="27"/>
  <c r="D69" i="27"/>
  <c r="D43" i="27" s="1"/>
  <c r="E69" i="27"/>
  <c r="F69" i="27"/>
  <c r="G69" i="27"/>
  <c r="G43" i="27" s="1"/>
  <c r="H69" i="27"/>
  <c r="H43" i="27" s="1"/>
  <c r="I69" i="27"/>
  <c r="J69" i="27"/>
  <c r="K69" i="27"/>
  <c r="L69" i="27"/>
  <c r="L43" i="27" s="1"/>
  <c r="D70" i="27"/>
  <c r="E70" i="27"/>
  <c r="F70" i="27"/>
  <c r="G70" i="27"/>
  <c r="H70" i="27"/>
  <c r="I70" i="27"/>
  <c r="J70" i="27"/>
  <c r="J44" i="27" s="1"/>
  <c r="K70" i="27"/>
  <c r="L70" i="27"/>
  <c r="D71" i="27"/>
  <c r="E71" i="27"/>
  <c r="F71" i="27"/>
  <c r="G71" i="27"/>
  <c r="G45" i="27" s="1"/>
  <c r="H71" i="27"/>
  <c r="I71" i="27"/>
  <c r="J71" i="27"/>
  <c r="K71" i="27"/>
  <c r="L71" i="27"/>
  <c r="L45" i="27" s="1"/>
  <c r="D72" i="27"/>
  <c r="E72" i="27"/>
  <c r="E46" i="27" s="1"/>
  <c r="F72" i="27"/>
  <c r="G72" i="27"/>
  <c r="H72" i="27"/>
  <c r="I72" i="27"/>
  <c r="I46" i="27" s="1"/>
  <c r="J72" i="27"/>
  <c r="K72" i="27"/>
  <c r="L72" i="27"/>
  <c r="D73" i="27"/>
  <c r="E73" i="27"/>
  <c r="F73" i="27"/>
  <c r="G73" i="27"/>
  <c r="G47" i="27" s="1"/>
  <c r="H73" i="27"/>
  <c r="H47" i="27" s="1"/>
  <c r="I73" i="27"/>
  <c r="J73" i="27"/>
  <c r="K73" i="27"/>
  <c r="L73" i="27"/>
  <c r="D74" i="27"/>
  <c r="E74" i="27"/>
  <c r="E48" i="27" s="1"/>
  <c r="F74" i="27"/>
  <c r="F48" i="27" s="1"/>
  <c r="G74" i="27"/>
  <c r="G48" i="27" s="1"/>
  <c r="H74" i="27"/>
  <c r="I74" i="27"/>
  <c r="J74" i="27"/>
  <c r="K74" i="27"/>
  <c r="L74" i="27"/>
  <c r="L48" i="27" s="1"/>
  <c r="D75" i="27"/>
  <c r="E75" i="27"/>
  <c r="F75" i="27"/>
  <c r="G75" i="27"/>
  <c r="H75" i="27"/>
  <c r="I75" i="27"/>
  <c r="J75" i="27"/>
  <c r="K75" i="27"/>
  <c r="K49" i="27" s="1"/>
  <c r="L75" i="27"/>
  <c r="L49" i="27" s="1"/>
  <c r="D76" i="27"/>
  <c r="E76" i="27"/>
  <c r="E50" i="27" s="1"/>
  <c r="F76" i="27"/>
  <c r="G76" i="27"/>
  <c r="H76" i="27"/>
  <c r="H50" i="27" s="1"/>
  <c r="I76" i="27"/>
  <c r="J76" i="27"/>
  <c r="J50" i="27" s="1"/>
  <c r="K76" i="27"/>
  <c r="L76" i="27"/>
  <c r="D77" i="27"/>
  <c r="D51" i="27" s="1"/>
  <c r="E77" i="27"/>
  <c r="F77" i="27"/>
  <c r="G77" i="27"/>
  <c r="G51" i="27" s="1"/>
  <c r="H77" i="27"/>
  <c r="H51" i="27" s="1"/>
  <c r="I77" i="27"/>
  <c r="I51" i="27" s="1"/>
  <c r="J77" i="27"/>
  <c r="K77" i="27"/>
  <c r="L77" i="27"/>
  <c r="L51" i="27" s="1"/>
  <c r="D78" i="27"/>
  <c r="E78" i="27"/>
  <c r="E52" i="27" s="1"/>
  <c r="F78" i="27"/>
  <c r="G78" i="27"/>
  <c r="H78" i="27"/>
  <c r="I78" i="27"/>
  <c r="J78" i="27"/>
  <c r="K78" i="27"/>
  <c r="L78" i="27"/>
  <c r="D79" i="27"/>
  <c r="E79" i="27"/>
  <c r="F79" i="27"/>
  <c r="G79" i="27"/>
  <c r="H79" i="27"/>
  <c r="I79" i="27"/>
  <c r="J79" i="27"/>
  <c r="K79" i="27"/>
  <c r="L79" i="27"/>
  <c r="D80" i="27"/>
  <c r="E80" i="27"/>
  <c r="E54" i="27" s="1"/>
  <c r="F80" i="27"/>
  <c r="G80" i="27"/>
  <c r="H80" i="27"/>
  <c r="I80" i="27"/>
  <c r="I54" i="27" s="1"/>
  <c r="J80" i="27"/>
  <c r="K80" i="27"/>
  <c r="L80" i="27"/>
  <c r="D81" i="27"/>
  <c r="E81" i="27"/>
  <c r="F81" i="27"/>
  <c r="F55" i="27" s="1"/>
  <c r="G81" i="27"/>
  <c r="G55" i="27" s="1"/>
  <c r="H81" i="27"/>
  <c r="H55" i="27" s="1"/>
  <c r="I81" i="27"/>
  <c r="J81" i="27"/>
  <c r="K81" i="27"/>
  <c r="K55" i="27" s="1"/>
  <c r="L81" i="27"/>
  <c r="C64" i="27"/>
  <c r="C65" i="27"/>
  <c r="C66" i="27"/>
  <c r="C67" i="27"/>
  <c r="C41" i="27" s="1"/>
  <c r="C68" i="27"/>
  <c r="C69" i="27"/>
  <c r="C70" i="27"/>
  <c r="C71" i="27"/>
  <c r="C45" i="27" s="1"/>
  <c r="C72" i="27"/>
  <c r="C73" i="27"/>
  <c r="C74" i="27"/>
  <c r="C75" i="27"/>
  <c r="C49" i="27" s="1"/>
  <c r="C76" i="27"/>
  <c r="C77" i="27"/>
  <c r="C78" i="27"/>
  <c r="C79" i="27"/>
  <c r="C80" i="27"/>
  <c r="C81" i="27"/>
  <c r="E44" i="27"/>
  <c r="D45" i="27"/>
  <c r="D53" i="27"/>
  <c r="L53" i="27"/>
  <c r="F39" i="27"/>
  <c r="C51" i="27"/>
  <c r="B88" i="27"/>
  <c r="B62" i="27"/>
  <c r="K47" i="27"/>
  <c r="B111" i="27"/>
  <c r="B110" i="27"/>
  <c r="B109" i="27"/>
  <c r="B85" i="27"/>
  <c r="B84" i="27"/>
  <c r="B83" i="27"/>
  <c r="B82" i="27"/>
  <c r="B55" i="27"/>
  <c r="F54" i="27"/>
  <c r="B54" i="27"/>
  <c r="B53" i="27"/>
  <c r="B52" i="27"/>
  <c r="B51" i="27"/>
  <c r="B50" i="27"/>
  <c r="B49" i="27"/>
  <c r="B48" i="27"/>
  <c r="B47" i="27"/>
  <c r="F46" i="27"/>
  <c r="B46" i="27"/>
  <c r="B45" i="27"/>
  <c r="B44" i="27"/>
  <c r="B43" i="27"/>
  <c r="J42" i="27"/>
  <c r="E42" i="27"/>
  <c r="B42" i="27"/>
  <c r="B41" i="27"/>
  <c r="B40" i="27"/>
  <c r="B39" i="27"/>
  <c r="B38" i="27"/>
  <c r="B37" i="27"/>
  <c r="B56" i="27" s="1"/>
  <c r="M46" i="29" l="1"/>
  <c r="M48" i="29"/>
  <c r="N48" i="29"/>
  <c r="N46" i="29"/>
  <c r="R124" i="28"/>
  <c r="R125" i="28" s="1"/>
  <c r="U136" i="28"/>
  <c r="U135" i="28"/>
  <c r="U137" i="28" s="1"/>
  <c r="V124" i="28"/>
  <c r="R135" i="28"/>
  <c r="R136" i="28"/>
  <c r="Q135" i="28"/>
  <c r="Q136" i="28"/>
  <c r="S124" i="28"/>
  <c r="E114" i="28"/>
  <c r="D58" i="28"/>
  <c r="F58" i="28"/>
  <c r="H56" i="28"/>
  <c r="H36" i="28"/>
  <c r="H30" i="28" s="1"/>
  <c r="H31" i="28" s="1"/>
  <c r="F57" i="28"/>
  <c r="J59" i="28"/>
  <c r="F36" i="28"/>
  <c r="F30" i="28" s="1"/>
  <c r="F31" i="28" s="1"/>
  <c r="B117" i="28"/>
  <c r="J57" i="28"/>
  <c r="E116" i="28"/>
  <c r="L57" i="28"/>
  <c r="J58" i="28"/>
  <c r="F59" i="28"/>
  <c r="B114" i="28"/>
  <c r="B115" i="28"/>
  <c r="B116" i="28"/>
  <c r="G82" i="28"/>
  <c r="C88" i="28"/>
  <c r="K88" i="28"/>
  <c r="J108" i="28"/>
  <c r="G37" i="28"/>
  <c r="D38" i="28"/>
  <c r="L38" i="28"/>
  <c r="H50" i="28"/>
  <c r="H58" i="28" s="1"/>
  <c r="G53" i="28"/>
  <c r="G59" i="28" s="1"/>
  <c r="F56" i="28"/>
  <c r="J62" i="28"/>
  <c r="E88" i="28"/>
  <c r="C36" i="28"/>
  <c r="C30" i="28" s="1"/>
  <c r="C31" i="28" s="1"/>
  <c r="K36" i="28"/>
  <c r="K30" i="28" s="1"/>
  <c r="K31" i="28" s="1"/>
  <c r="C62" i="28"/>
  <c r="K62" i="28"/>
  <c r="F88" i="28"/>
  <c r="D111" i="28"/>
  <c r="L111" i="28"/>
  <c r="E83" i="28"/>
  <c r="H40" i="28"/>
  <c r="H57" i="28" s="1"/>
  <c r="E84" i="28"/>
  <c r="E36" i="28"/>
  <c r="E30" i="28" s="1"/>
  <c r="E31" i="28" s="1"/>
  <c r="J37" i="28"/>
  <c r="I40" i="28"/>
  <c r="E62" i="28"/>
  <c r="H88" i="28"/>
  <c r="F62" i="28"/>
  <c r="L55" i="27"/>
  <c r="D55" i="27"/>
  <c r="L47" i="27"/>
  <c r="D47" i="27"/>
  <c r="G44" i="27"/>
  <c r="L39" i="27"/>
  <c r="I108" i="27"/>
  <c r="C109" i="27"/>
  <c r="K109" i="27"/>
  <c r="C111" i="27"/>
  <c r="K111" i="27"/>
  <c r="E53" i="27"/>
  <c r="J48" i="27"/>
  <c r="E45" i="27"/>
  <c r="K50" i="27"/>
  <c r="B59" i="27"/>
  <c r="G37" i="27"/>
  <c r="D108" i="27"/>
  <c r="G88" i="27"/>
  <c r="K108" i="27"/>
  <c r="L108" i="27"/>
  <c r="E108" i="27"/>
  <c r="C42" i="27"/>
  <c r="G109" i="27"/>
  <c r="F43" i="27"/>
  <c r="D48" i="27"/>
  <c r="G53" i="27"/>
  <c r="F51" i="27"/>
  <c r="K46" i="27"/>
  <c r="B58" i="27"/>
  <c r="K51" i="27"/>
  <c r="E49" i="27"/>
  <c r="K83" i="27"/>
  <c r="E41" i="27"/>
  <c r="I82" i="27"/>
  <c r="F37" i="27"/>
  <c r="J39" i="27"/>
  <c r="H109" i="27"/>
  <c r="F41" i="27"/>
  <c r="H44" i="27"/>
  <c r="F45" i="27"/>
  <c r="J47" i="27"/>
  <c r="F49" i="27"/>
  <c r="J110" i="27"/>
  <c r="H52" i="27"/>
  <c r="F111" i="27"/>
  <c r="L111" i="27"/>
  <c r="J111" i="27"/>
  <c r="B57" i="27"/>
  <c r="C46" i="27"/>
  <c r="F53" i="27"/>
  <c r="H85" i="27"/>
  <c r="I84" i="27"/>
  <c r="G62" i="27"/>
  <c r="C85" i="27"/>
  <c r="D39" i="27"/>
  <c r="L50" i="27"/>
  <c r="G85" i="27"/>
  <c r="I62" i="27"/>
  <c r="I109" i="27"/>
  <c r="E109" i="27"/>
  <c r="C44" i="27"/>
  <c r="K44" i="27"/>
  <c r="I45" i="27"/>
  <c r="E47" i="27"/>
  <c r="K48" i="27"/>
  <c r="G110" i="27"/>
  <c r="E110" i="27"/>
  <c r="C52" i="27"/>
  <c r="I53" i="27"/>
  <c r="G111" i="27"/>
  <c r="E55" i="27"/>
  <c r="E59" i="27" s="1"/>
  <c r="B36" i="27"/>
  <c r="G82" i="27"/>
  <c r="L54" i="27"/>
  <c r="D54" i="27"/>
  <c r="F85" i="27"/>
  <c r="L46" i="27"/>
  <c r="D46" i="27"/>
  <c r="J83" i="27"/>
  <c r="L62" i="27"/>
  <c r="D38" i="27"/>
  <c r="E82" i="27"/>
  <c r="H88" i="27"/>
  <c r="D40" i="27"/>
  <c r="D44" i="27"/>
  <c r="J45" i="27"/>
  <c r="H46" i="27"/>
  <c r="F47" i="27"/>
  <c r="J49" i="27"/>
  <c r="D111" i="27"/>
  <c r="J53" i="27"/>
  <c r="C108" i="27"/>
  <c r="J88" i="27"/>
  <c r="J55" i="27"/>
  <c r="K85" i="27"/>
  <c r="D42" i="27"/>
  <c r="E84" i="27"/>
  <c r="F88" i="27"/>
  <c r="L85" i="27"/>
  <c r="D85" i="27"/>
  <c r="G83" i="27"/>
  <c r="J62" i="27"/>
  <c r="L42" i="27"/>
  <c r="H110" i="27"/>
  <c r="C82" i="27"/>
  <c r="G108" i="27"/>
  <c r="F109" i="27"/>
  <c r="F108" i="27"/>
  <c r="D109" i="27"/>
  <c r="E39" i="27"/>
  <c r="C88" i="27"/>
  <c r="H54" i="27"/>
  <c r="D50" i="27"/>
  <c r="H38" i="27"/>
  <c r="E37" i="27"/>
  <c r="G84" i="27"/>
  <c r="K43" i="27"/>
  <c r="J40" i="27"/>
  <c r="L38" i="27"/>
  <c r="F40" i="27"/>
  <c r="F44" i="27"/>
  <c r="I37" i="27"/>
  <c r="H108" i="27"/>
  <c r="I110" i="27"/>
  <c r="K52" i="27"/>
  <c r="I88" i="27"/>
  <c r="D49" i="27"/>
  <c r="E62" i="27"/>
  <c r="G38" i="27"/>
  <c r="G56" i="27" s="1"/>
  <c r="J52" i="2" s="1"/>
  <c r="L37" i="27"/>
  <c r="H53" i="27"/>
  <c r="H58" i="27" s="1"/>
  <c r="K54" i="2" s="1"/>
  <c r="C38" i="27"/>
  <c r="C84" i="27"/>
  <c r="F83" i="27"/>
  <c r="J37" i="27"/>
  <c r="K62" i="27"/>
  <c r="I49" i="27"/>
  <c r="F82" i="27"/>
  <c r="J84" i="27"/>
  <c r="D62" i="27"/>
  <c r="J41" i="27"/>
  <c r="F84" i="27"/>
  <c r="J52" i="27"/>
  <c r="I41" i="27"/>
  <c r="H49" i="27"/>
  <c r="I48" i="27"/>
  <c r="G42" i="27"/>
  <c r="H41" i="27"/>
  <c r="C110" i="27"/>
  <c r="K88" i="27"/>
  <c r="L88" i="27"/>
  <c r="E38" i="27"/>
  <c r="L109" i="27"/>
  <c r="H111" i="27"/>
  <c r="E88" i="27"/>
  <c r="C48" i="27"/>
  <c r="C40" i="27"/>
  <c r="D88" i="27"/>
  <c r="F38" i="27"/>
  <c r="G54" i="27"/>
  <c r="G46" i="27"/>
  <c r="H45" i="27"/>
  <c r="I44" i="27"/>
  <c r="L41" i="27"/>
  <c r="D41" i="27"/>
  <c r="H37" i="27"/>
  <c r="F62" i="27"/>
  <c r="G41" i="27"/>
  <c r="G50" i="27"/>
  <c r="I52" i="27"/>
  <c r="K54" i="27"/>
  <c r="H82" i="27"/>
  <c r="H84" i="27"/>
  <c r="J51" i="27"/>
  <c r="K82" i="27"/>
  <c r="H62" i="27"/>
  <c r="J82" i="27"/>
  <c r="K42" i="27"/>
  <c r="J43" i="27"/>
  <c r="D37" i="27"/>
  <c r="E85" i="27"/>
  <c r="I83" i="27"/>
  <c r="J46" i="27"/>
  <c r="L44" i="27"/>
  <c r="J38" i="27"/>
  <c r="I40" i="27"/>
  <c r="L82" i="27"/>
  <c r="D82" i="27"/>
  <c r="C62" i="27"/>
  <c r="C54" i="27"/>
  <c r="C83" i="27"/>
  <c r="K110" i="27"/>
  <c r="I111" i="27"/>
  <c r="I39" i="27"/>
  <c r="I56" i="27" s="1"/>
  <c r="L52" i="2" s="1"/>
  <c r="L52" i="27"/>
  <c r="L59" i="27" s="1"/>
  <c r="D110" i="27"/>
  <c r="L110" i="27"/>
  <c r="E51" i="27"/>
  <c r="F50" i="27"/>
  <c r="D52" i="27"/>
  <c r="J108" i="27"/>
  <c r="J109" i="27"/>
  <c r="K45" i="27"/>
  <c r="I55" i="27"/>
  <c r="J54" i="27"/>
  <c r="G49" i="27"/>
  <c r="H48" i="27"/>
  <c r="I47" i="27"/>
  <c r="E43" i="27"/>
  <c r="H40" i="27"/>
  <c r="K37" i="27"/>
  <c r="K56" i="27" s="1"/>
  <c r="C43" i="27"/>
  <c r="C55" i="27"/>
  <c r="C47" i="27"/>
  <c r="C39" i="27"/>
  <c r="C37" i="27"/>
  <c r="K53" i="27"/>
  <c r="E83" i="27"/>
  <c r="K84" i="27"/>
  <c r="I85" i="27"/>
  <c r="I50" i="27"/>
  <c r="D83" i="27"/>
  <c r="K40" i="27"/>
  <c r="F42" i="27"/>
  <c r="F52" i="27"/>
  <c r="F59" i="27" s="1"/>
  <c r="D84" i="27"/>
  <c r="L84" i="27"/>
  <c r="J85" i="27"/>
  <c r="G52" i="27"/>
  <c r="L83" i="27"/>
  <c r="H83" i="27"/>
  <c r="C53" i="27"/>
  <c r="Q137" i="28" l="1"/>
  <c r="R137" i="28"/>
  <c r="V125" i="28"/>
  <c r="W124" i="28"/>
  <c r="S125" i="28"/>
  <c r="T125" i="28"/>
  <c r="G36" i="28"/>
  <c r="G56" i="28"/>
  <c r="G114" i="28" s="1"/>
  <c r="H117" i="28"/>
  <c r="G58" i="28"/>
  <c r="F114" i="28"/>
  <c r="C115" i="28"/>
  <c r="E117" i="28"/>
  <c r="F115" i="28"/>
  <c r="H114" i="28"/>
  <c r="D36" i="28"/>
  <c r="D56" i="28"/>
  <c r="D114" i="28" s="1"/>
  <c r="K114" i="28"/>
  <c r="I36" i="28"/>
  <c r="I57" i="28"/>
  <c r="J56" i="28"/>
  <c r="J36" i="28"/>
  <c r="J30" i="28" s="1"/>
  <c r="J31" i="28" s="1"/>
  <c r="H116" i="28"/>
  <c r="C117" i="28"/>
  <c r="E115" i="28"/>
  <c r="H115" i="28"/>
  <c r="C114" i="28"/>
  <c r="K116" i="28"/>
  <c r="K117" i="28"/>
  <c r="C116" i="28"/>
  <c r="F116" i="28"/>
  <c r="L36" i="28"/>
  <c r="L115" i="28" s="1"/>
  <c r="L56" i="28"/>
  <c r="F117" i="28"/>
  <c r="K115" i="28"/>
  <c r="D116" i="28"/>
  <c r="D56" i="27"/>
  <c r="G52" i="2" s="1"/>
  <c r="E57" i="27"/>
  <c r="H53" i="2" s="1"/>
  <c r="B30" i="27"/>
  <c r="B114" i="27"/>
  <c r="C58" i="27"/>
  <c r="F54" i="2" s="1"/>
  <c r="J56" i="27"/>
  <c r="M52" i="2" s="1"/>
  <c r="B116" i="27"/>
  <c r="F56" i="27"/>
  <c r="I52" i="2" s="1"/>
  <c r="E58" i="27"/>
  <c r="H54" i="2" s="1"/>
  <c r="C56" i="27"/>
  <c r="F52" i="2" s="1"/>
  <c r="F60" i="2" s="1"/>
  <c r="B115" i="27"/>
  <c r="L56" i="27"/>
  <c r="B117" i="27"/>
  <c r="H56" i="27"/>
  <c r="K52" i="2" s="1"/>
  <c r="C57" i="27"/>
  <c r="F53" i="2" s="1"/>
  <c r="D57" i="27"/>
  <c r="G53" i="2" s="1"/>
  <c r="F57" i="27"/>
  <c r="I53" i="2" s="1"/>
  <c r="H59" i="27"/>
  <c r="E56" i="27"/>
  <c r="H52" i="2" s="1"/>
  <c r="J59" i="27"/>
  <c r="K59" i="27"/>
  <c r="K57" i="27"/>
  <c r="D36" i="27"/>
  <c r="D30" i="27" s="1"/>
  <c r="D31" i="27" s="1"/>
  <c r="L36" i="27"/>
  <c r="H36" i="27"/>
  <c r="J57" i="27"/>
  <c r="M53" i="2" s="1"/>
  <c r="G36" i="27"/>
  <c r="G59" i="27"/>
  <c r="L58" i="27"/>
  <c r="L57" i="27"/>
  <c r="I57" i="27"/>
  <c r="L53" i="2" s="1"/>
  <c r="I36" i="27"/>
  <c r="I59" i="27"/>
  <c r="I58" i="27"/>
  <c r="G57" i="27"/>
  <c r="K36" i="27"/>
  <c r="H57" i="27"/>
  <c r="K53" i="2" s="1"/>
  <c r="C59" i="27"/>
  <c r="D59" i="27"/>
  <c r="E36" i="27"/>
  <c r="J36" i="27"/>
  <c r="J30" i="27" s="1"/>
  <c r="J31" i="27" s="1"/>
  <c r="J58" i="27"/>
  <c r="M54" i="2" s="1"/>
  <c r="D58" i="27"/>
  <c r="G54" i="2" s="1"/>
  <c r="C36" i="27"/>
  <c r="C30" i="27" s="1"/>
  <c r="C31" i="27" s="1"/>
  <c r="F36" i="27"/>
  <c r="F30" i="27" s="1"/>
  <c r="F31" i="27" s="1"/>
  <c r="G58" i="27"/>
  <c r="J54" i="2" s="1"/>
  <c r="F58" i="27"/>
  <c r="I54" i="2" s="1"/>
  <c r="K58" i="27"/>
  <c r="W125" i="28" l="1"/>
  <c r="X124" i="28"/>
  <c r="V136" i="28"/>
  <c r="V135" i="28"/>
  <c r="V137" i="28" s="1"/>
  <c r="T136" i="28"/>
  <c r="T135" i="28"/>
  <c r="S136" i="28"/>
  <c r="S135" i="28"/>
  <c r="G30" i="28"/>
  <c r="G31" i="28" s="1"/>
  <c r="G115" i="28"/>
  <c r="J114" i="28"/>
  <c r="J116" i="28"/>
  <c r="L114" i="28"/>
  <c r="I115" i="28"/>
  <c r="L30" i="28"/>
  <c r="L31" i="28" s="1"/>
  <c r="L116" i="28"/>
  <c r="L117" i="28"/>
  <c r="I30" i="28"/>
  <c r="I31" i="28" s="1"/>
  <c r="I116" i="28"/>
  <c r="I117" i="28"/>
  <c r="I114" i="28"/>
  <c r="G116" i="28"/>
  <c r="J115" i="28"/>
  <c r="J117" i="28"/>
  <c r="G117" i="28"/>
  <c r="D30" i="28"/>
  <c r="D31" i="28" s="1"/>
  <c r="D117" i="28"/>
  <c r="D115" i="28"/>
  <c r="E116" i="27"/>
  <c r="E30" i="27"/>
  <c r="E31" i="27" s="1"/>
  <c r="K114" i="27"/>
  <c r="K30" i="27"/>
  <c r="K31" i="27" s="1"/>
  <c r="I114" i="27"/>
  <c r="I30" i="27"/>
  <c r="I31" i="27" s="1"/>
  <c r="G114" i="27"/>
  <c r="G30" i="27"/>
  <c r="G31" i="27" s="1"/>
  <c r="H117" i="27"/>
  <c r="H30" i="27"/>
  <c r="H31" i="27" s="1"/>
  <c r="L114" i="27"/>
  <c r="L30" i="27"/>
  <c r="L31" i="27" s="1"/>
  <c r="B31" i="27"/>
  <c r="F114" i="27"/>
  <c r="J114" i="27"/>
  <c r="I117" i="27"/>
  <c r="L117" i="27"/>
  <c r="G115" i="27"/>
  <c r="J53" i="2"/>
  <c r="I116" i="27"/>
  <c r="L54" i="2"/>
  <c r="H116" i="27"/>
  <c r="H115" i="27"/>
  <c r="D115" i="27"/>
  <c r="H114" i="27"/>
  <c r="I115" i="27"/>
  <c r="L115" i="27"/>
  <c r="L116" i="27"/>
  <c r="D116" i="27"/>
  <c r="D117" i="27"/>
  <c r="D114" i="27"/>
  <c r="G117" i="27"/>
  <c r="F116" i="27"/>
  <c r="G116" i="27"/>
  <c r="E115" i="27"/>
  <c r="C115" i="27"/>
  <c r="F117" i="27"/>
  <c r="E117" i="27"/>
  <c r="E114" i="27"/>
  <c r="J116" i="27"/>
  <c r="K115" i="27"/>
  <c r="K116" i="27"/>
  <c r="J117" i="27"/>
  <c r="J115" i="27"/>
  <c r="K117" i="27"/>
  <c r="C116" i="27"/>
  <c r="C114" i="27"/>
  <c r="C117" i="27"/>
  <c r="F115" i="27"/>
  <c r="Y125" i="28" l="1"/>
  <c r="X125" i="28"/>
  <c r="W135" i="28"/>
  <c r="W136" i="28"/>
  <c r="S137" i="28"/>
  <c r="T137" i="28"/>
  <c r="D109" i="2"/>
  <c r="C109" i="2"/>
  <c r="C110" i="2" s="1"/>
  <c r="H21" i="11"/>
  <c r="G21" i="11"/>
  <c r="F21" i="11"/>
  <c r="E21" i="11"/>
  <c r="D21" i="11"/>
  <c r="R21" i="11"/>
  <c r="Q21" i="11"/>
  <c r="P21" i="11"/>
  <c r="O21" i="11"/>
  <c r="N21" i="11"/>
  <c r="W137" i="28" l="1"/>
  <c r="X135" i="28"/>
  <c r="X136" i="28"/>
  <c r="Y136" i="28"/>
  <c r="Y135" i="28"/>
  <c r="Y137" i="28" s="1"/>
  <c r="E109" i="2"/>
  <c r="F109" i="2"/>
  <c r="G109" i="2"/>
  <c r="H109" i="2"/>
  <c r="I109" i="2"/>
  <c r="J109" i="2"/>
  <c r="K109" i="2"/>
  <c r="L109" i="2"/>
  <c r="M109" i="2"/>
  <c r="N109" i="2"/>
  <c r="O109" i="2"/>
  <c r="D70" i="2"/>
  <c r="E70" i="2"/>
  <c r="F70" i="2"/>
  <c r="G70" i="2"/>
  <c r="H70" i="2"/>
  <c r="I70" i="2"/>
  <c r="J70" i="2"/>
  <c r="K70" i="2"/>
  <c r="L70" i="2"/>
  <c r="M70" i="2"/>
  <c r="D71" i="2"/>
  <c r="E71" i="2"/>
  <c r="F71" i="2"/>
  <c r="G71" i="2"/>
  <c r="H71" i="2"/>
  <c r="I71" i="2"/>
  <c r="J71" i="2"/>
  <c r="K71" i="2"/>
  <c r="L71" i="2"/>
  <c r="M71" i="2"/>
  <c r="D72" i="2"/>
  <c r="E72" i="2"/>
  <c r="F72" i="2"/>
  <c r="G72" i="2"/>
  <c r="H72" i="2"/>
  <c r="I72" i="2"/>
  <c r="J72" i="2"/>
  <c r="K72" i="2"/>
  <c r="L72" i="2"/>
  <c r="M72" i="2"/>
  <c r="D73" i="2"/>
  <c r="E73" i="2"/>
  <c r="F73" i="2"/>
  <c r="G73" i="2"/>
  <c r="H73" i="2"/>
  <c r="I73" i="2"/>
  <c r="J73" i="2"/>
  <c r="K73" i="2"/>
  <c r="L73" i="2"/>
  <c r="M73" i="2"/>
  <c r="D74" i="2"/>
  <c r="E74" i="2"/>
  <c r="F74" i="2"/>
  <c r="G74" i="2"/>
  <c r="H74" i="2"/>
  <c r="I74" i="2"/>
  <c r="J74" i="2"/>
  <c r="K74" i="2"/>
  <c r="L74" i="2"/>
  <c r="M74" i="2"/>
  <c r="C71" i="2"/>
  <c r="C72" i="2"/>
  <c r="C73" i="2"/>
  <c r="C74" i="2"/>
  <c r="C70" i="2"/>
  <c r="F63" i="2"/>
  <c r="G63" i="2"/>
  <c r="H63" i="2"/>
  <c r="I63" i="2"/>
  <c r="J63" i="2"/>
  <c r="K63" i="2"/>
  <c r="L63" i="2"/>
  <c r="M63" i="2"/>
  <c r="E61" i="2"/>
  <c r="E62" i="2"/>
  <c r="E63" i="2"/>
  <c r="D61" i="2"/>
  <c r="D62" i="2"/>
  <c r="D63" i="2"/>
  <c r="C61" i="2"/>
  <c r="C62" i="2"/>
  <c r="C63" i="2"/>
  <c r="C60" i="2"/>
  <c r="E60" i="2"/>
  <c r="E64" i="2" s="1"/>
  <c r="D60" i="2"/>
  <c r="X137" i="28" l="1"/>
  <c r="C64" i="2"/>
  <c r="D64" i="2"/>
  <c r="X5" i="11"/>
  <c r="C5" i="11" s="1"/>
  <c r="D107" i="2" s="1"/>
  <c r="X6" i="11"/>
  <c r="C6" i="11" s="1"/>
  <c r="X7" i="11"/>
  <c r="C7" i="11" s="1"/>
  <c r="M7" i="11" s="1"/>
  <c r="X8" i="11"/>
  <c r="C8" i="11" s="1"/>
  <c r="G108" i="2"/>
  <c r="M6" i="11"/>
  <c r="M8" i="11"/>
  <c r="D110" i="2"/>
  <c r="E110" i="2"/>
  <c r="F110" i="2"/>
  <c r="G110" i="2"/>
  <c r="G107" i="2"/>
  <c r="F107" i="2"/>
  <c r="E107" i="2"/>
  <c r="X4" i="11"/>
  <c r="C4" i="11" s="1"/>
  <c r="C107" i="2" s="1"/>
  <c r="M5" i="11" l="1"/>
  <c r="M4" i="11"/>
  <c r="E9" i="11" l="1"/>
  <c r="D9" i="11"/>
  <c r="G60" i="2" l="1"/>
  <c r="H60" i="2"/>
  <c r="I60" i="2"/>
  <c r="J60" i="2"/>
  <c r="K60" i="2"/>
  <c r="L60" i="2"/>
  <c r="M60" i="2"/>
  <c r="F61" i="2"/>
  <c r="G61" i="2"/>
  <c r="H61" i="2"/>
  <c r="I61" i="2"/>
  <c r="J61" i="2"/>
  <c r="K61" i="2"/>
  <c r="L61" i="2"/>
  <c r="M61" i="2"/>
  <c r="F62" i="2"/>
  <c r="G62" i="2"/>
  <c r="H62" i="2"/>
  <c r="I62" i="2"/>
  <c r="J62" i="2"/>
  <c r="K62" i="2"/>
  <c r="L62" i="2"/>
  <c r="M62" i="2"/>
  <c r="I64" i="2" l="1"/>
  <c r="F64" i="2"/>
  <c r="L64" i="2"/>
  <c r="K64" i="2"/>
  <c r="M64" i="2"/>
  <c r="H64" i="2"/>
  <c r="J64" i="2"/>
  <c r="G64" i="2"/>
  <c r="F9" i="11"/>
  <c r="J9" i="11" s="1"/>
  <c r="H19" i="11"/>
  <c r="R19" i="11" s="1"/>
  <c r="G19" i="11"/>
  <c r="F19" i="11"/>
  <c r="J19" i="11" s="1"/>
  <c r="E19" i="11"/>
  <c r="O19" i="11" s="1"/>
  <c r="D19" i="11"/>
  <c r="H18" i="11"/>
  <c r="R18" i="11" s="1"/>
  <c r="G18" i="11"/>
  <c r="F18" i="11"/>
  <c r="J18" i="11" s="1"/>
  <c r="E18" i="11"/>
  <c r="O18" i="11" s="1"/>
  <c r="D18" i="11"/>
  <c r="N18" i="11" s="1"/>
  <c r="H17" i="11"/>
  <c r="R17" i="11" s="1"/>
  <c r="G17" i="11"/>
  <c r="F17" i="11"/>
  <c r="J17" i="11" s="1"/>
  <c r="E17" i="11"/>
  <c r="O17" i="11" s="1"/>
  <c r="D17" i="11"/>
  <c r="N17" i="11" s="1"/>
  <c r="H16" i="11"/>
  <c r="R16" i="11" s="1"/>
  <c r="G16" i="11"/>
  <c r="F16" i="11"/>
  <c r="J16" i="11" s="1"/>
  <c r="E16" i="11"/>
  <c r="O16" i="11" s="1"/>
  <c r="D16" i="11"/>
  <c r="N16" i="11" s="1"/>
  <c r="H15" i="11"/>
  <c r="R15" i="11" s="1"/>
  <c r="G15" i="11"/>
  <c r="F15" i="11"/>
  <c r="J15" i="11" s="1"/>
  <c r="E15" i="11"/>
  <c r="O15" i="11" s="1"/>
  <c r="D15" i="11"/>
  <c r="H14" i="11"/>
  <c r="R14" i="11" s="1"/>
  <c r="G14" i="11"/>
  <c r="F14" i="11"/>
  <c r="J14" i="11" s="1"/>
  <c r="E14" i="11"/>
  <c r="O14" i="11" s="1"/>
  <c r="D14" i="11"/>
  <c r="H13" i="11"/>
  <c r="R13" i="11" s="1"/>
  <c r="G13" i="11"/>
  <c r="F13" i="11"/>
  <c r="J13" i="11" s="1"/>
  <c r="E13" i="11"/>
  <c r="O13" i="11" s="1"/>
  <c r="D13" i="11"/>
  <c r="H12" i="11"/>
  <c r="R12" i="11" s="1"/>
  <c r="G12" i="11"/>
  <c r="F12" i="11"/>
  <c r="J12" i="11" s="1"/>
  <c r="E12" i="11"/>
  <c r="O12" i="11" s="1"/>
  <c r="D12" i="11"/>
  <c r="N12" i="11" s="1"/>
  <c r="H11" i="11"/>
  <c r="R11" i="11" s="1"/>
  <c r="G11" i="11"/>
  <c r="F11" i="11"/>
  <c r="J11" i="11" s="1"/>
  <c r="E11" i="11"/>
  <c r="O11" i="11" s="1"/>
  <c r="D11" i="11"/>
  <c r="H10" i="11"/>
  <c r="R10" i="11" s="1"/>
  <c r="G10" i="11"/>
  <c r="F10" i="11"/>
  <c r="J10" i="11" s="1"/>
  <c r="E10" i="11"/>
  <c r="O10" i="11" s="1"/>
  <c r="D10" i="11"/>
  <c r="N10" i="11" s="1"/>
  <c r="H9" i="11"/>
  <c r="R9" i="11" s="1"/>
  <c r="G9" i="11"/>
  <c r="O9" i="11"/>
  <c r="N9" i="11"/>
  <c r="H8" i="11"/>
  <c r="G8" i="11"/>
  <c r="F8" i="11"/>
  <c r="E8" i="11"/>
  <c r="D8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  <c r="J4" i="11"/>
  <c r="H4" i="11"/>
  <c r="G4" i="11"/>
  <c r="F4" i="11"/>
  <c r="E4" i="11"/>
  <c r="D4" i="11"/>
  <c r="Q19" i="11" l="1"/>
  <c r="Q11" i="11"/>
  <c r="Q16" i="11"/>
  <c r="I16" i="11"/>
  <c r="Q10" i="11"/>
  <c r="Q18" i="11"/>
  <c r="I18" i="11"/>
  <c r="S18" i="11" s="1"/>
  <c r="Q15" i="11"/>
  <c r="Q9" i="11"/>
  <c r="Q17" i="11"/>
  <c r="I17" i="11"/>
  <c r="S17" i="11" s="1"/>
  <c r="Q12" i="11"/>
  <c r="Q14" i="11"/>
  <c r="I14" i="11"/>
  <c r="I9" i="11"/>
  <c r="P10" i="11"/>
  <c r="P14" i="11"/>
  <c r="P11" i="11"/>
  <c r="I11" i="11"/>
  <c r="P15" i="11"/>
  <c r="I15" i="11"/>
  <c r="P18" i="11"/>
  <c r="P13" i="11"/>
  <c r="I13" i="11"/>
  <c r="P17" i="11"/>
  <c r="P12" i="11"/>
  <c r="I12" i="11"/>
  <c r="P16" i="11"/>
  <c r="P19" i="11"/>
  <c r="I19" i="11"/>
  <c r="S19" i="11" s="1"/>
  <c r="P9" i="11"/>
  <c r="Q13" i="11"/>
  <c r="R20" i="11"/>
  <c r="I10" i="11"/>
  <c r="G20" i="11"/>
  <c r="Q20" i="11" s="1"/>
  <c r="F20" i="11"/>
  <c r="P20" i="11" s="1"/>
  <c r="E20" i="11"/>
  <c r="O20" i="11" s="1"/>
  <c r="D20" i="11"/>
  <c r="N20" i="11" s="1"/>
  <c r="N13" i="11"/>
  <c r="N15" i="11"/>
  <c r="N11" i="11"/>
  <c r="N19" i="11"/>
  <c r="N14" i="11"/>
  <c r="S10" i="11" l="1"/>
  <c r="I108" i="2"/>
  <c r="I106" i="2" s="1"/>
  <c r="I110" i="2" s="1"/>
  <c r="S12" i="11"/>
  <c r="K108" i="2"/>
  <c r="K106" i="2" s="1"/>
  <c r="K110" i="2" s="1"/>
  <c r="S13" i="11"/>
  <c r="L108" i="2"/>
  <c r="L106" i="2" s="1"/>
  <c r="L110" i="2" s="1"/>
  <c r="S15" i="11"/>
  <c r="N108" i="2"/>
  <c r="N106" i="2" s="1"/>
  <c r="N110" i="2" s="1"/>
  <c r="S11" i="11"/>
  <c r="J108" i="2"/>
  <c r="J106" i="2" s="1"/>
  <c r="J110" i="2" s="1"/>
  <c r="S9" i="11"/>
  <c r="H108" i="2"/>
  <c r="H110" i="2" s="1"/>
  <c r="S14" i="11"/>
  <c r="M108" i="2"/>
  <c r="M106" i="2" s="1"/>
  <c r="M110" i="2" s="1"/>
  <c r="S16" i="11"/>
  <c r="O108" i="2"/>
  <c r="O106" i="2" s="1"/>
  <c r="O110" i="2" s="1"/>
  <c r="S21" i="11"/>
</calcChain>
</file>

<file path=xl/sharedStrings.xml><?xml version="1.0" encoding="utf-8"?>
<sst xmlns="http://schemas.openxmlformats.org/spreadsheetml/2006/main" count="1276" uniqueCount="214">
  <si>
    <t>（１）総人口</t>
    <rPh sb="3" eb="6">
      <t>ソウジンコウ</t>
    </rPh>
    <phoneticPr fontId="18"/>
  </si>
  <si>
    <t>将来推計人口</t>
    <rPh sb="0" eb="2">
      <t>ショウライ</t>
    </rPh>
    <rPh sb="2" eb="4">
      <t>スイケイ</t>
    </rPh>
    <rPh sb="4" eb="6">
      <t>ジンコウ</t>
    </rPh>
    <phoneticPr fontId="18"/>
  </si>
  <si>
    <t>2010年
平成22年</t>
    <rPh sb="4" eb="5">
      <t>ネン</t>
    </rPh>
    <rPh sb="6" eb="8">
      <t>ヘイセイ</t>
    </rPh>
    <rPh sb="10" eb="11">
      <t>ネン</t>
    </rPh>
    <phoneticPr fontId="18"/>
  </si>
  <si>
    <t>2015年
平成27年</t>
    <rPh sb="4" eb="5">
      <t>ネン</t>
    </rPh>
    <rPh sb="6" eb="8">
      <t>ヘイセイ</t>
    </rPh>
    <rPh sb="10" eb="11">
      <t>ネン</t>
    </rPh>
    <phoneticPr fontId="18"/>
  </si>
  <si>
    <t>2020年
令和2年</t>
    <rPh sb="5" eb="7">
      <t>レイワ</t>
    </rPh>
    <rPh sb="8" eb="9">
      <t>ネン</t>
    </rPh>
    <phoneticPr fontId="18"/>
  </si>
  <si>
    <t>2025年
令和7年</t>
    <rPh sb="6" eb="8">
      <t>レイワ</t>
    </rPh>
    <rPh sb="9" eb="10">
      <t>ネン</t>
    </rPh>
    <phoneticPr fontId="18"/>
  </si>
  <si>
    <t>2030年
令和12年</t>
    <rPh sb="6" eb="8">
      <t>レイワ</t>
    </rPh>
    <rPh sb="10" eb="11">
      <t>ネン</t>
    </rPh>
    <phoneticPr fontId="18"/>
  </si>
  <si>
    <t>2035年
令和17年</t>
    <rPh sb="6" eb="8">
      <t>レイワ</t>
    </rPh>
    <rPh sb="10" eb="11">
      <t>ネン</t>
    </rPh>
    <phoneticPr fontId="18"/>
  </si>
  <si>
    <t>2040年
令和22年</t>
    <rPh sb="6" eb="8">
      <t>レイワ</t>
    </rPh>
    <rPh sb="10" eb="11">
      <t>ネン</t>
    </rPh>
    <phoneticPr fontId="18"/>
  </si>
  <si>
    <t>2045年
令和27年</t>
    <rPh sb="6" eb="8">
      <t>レイワ</t>
    </rPh>
    <rPh sb="10" eb="11">
      <t>ネン</t>
    </rPh>
    <phoneticPr fontId="18"/>
  </si>
  <si>
    <t>2050年
令和32年</t>
    <rPh sb="6" eb="8">
      <t>レイワ</t>
    </rPh>
    <rPh sb="10" eb="11">
      <t>ネン</t>
    </rPh>
    <phoneticPr fontId="18"/>
  </si>
  <si>
    <t>2055年
令和37年</t>
    <rPh sb="6" eb="8">
      <t>レイワ</t>
    </rPh>
    <rPh sb="10" eb="11">
      <t>ネン</t>
    </rPh>
    <phoneticPr fontId="18"/>
  </si>
  <si>
    <t>2060年
令和42年</t>
    <rPh sb="6" eb="8">
      <t>レイワ</t>
    </rPh>
    <rPh sb="10" eb="11">
      <t>ネン</t>
    </rPh>
    <phoneticPr fontId="18"/>
  </si>
  <si>
    <t>S40
(1965)</t>
    <phoneticPr fontId="18"/>
  </si>
  <si>
    <t>S45
(1970)</t>
    <phoneticPr fontId="18"/>
  </si>
  <si>
    <t>S50
(1975)</t>
    <phoneticPr fontId="18"/>
  </si>
  <si>
    <t>S55
(1980)</t>
    <phoneticPr fontId="18"/>
  </si>
  <si>
    <t>S60
(1985)</t>
    <phoneticPr fontId="18"/>
  </si>
  <si>
    <t>H2
(1990)</t>
    <phoneticPr fontId="18"/>
  </si>
  <si>
    <t>H7
(1995)</t>
    <phoneticPr fontId="18"/>
  </si>
  <si>
    <t>H12
(2000)</t>
    <phoneticPr fontId="18"/>
  </si>
  <si>
    <t>H17
(2005)</t>
    <phoneticPr fontId="18"/>
  </si>
  <si>
    <t>H22
(2010)</t>
    <phoneticPr fontId="18"/>
  </si>
  <si>
    <t>H27
(2015)</t>
    <phoneticPr fontId="18"/>
  </si>
  <si>
    <t>H32
(2020)</t>
    <phoneticPr fontId="18"/>
  </si>
  <si>
    <t>H37
(2025)</t>
    <phoneticPr fontId="18"/>
  </si>
  <si>
    <t>社人研推計</t>
    <rPh sb="0" eb="3">
      <t>シャジンケン</t>
    </rPh>
    <rPh sb="3" eb="5">
      <t>スイケイ</t>
    </rPh>
    <phoneticPr fontId="18"/>
  </si>
  <si>
    <t>前期基本計画将来人口</t>
    <rPh sb="0" eb="6">
      <t>ゼンキキホンケイカク</t>
    </rPh>
    <rPh sb="6" eb="10">
      <t>ショウライジンコウ</t>
    </rPh>
    <phoneticPr fontId="18"/>
  </si>
  <si>
    <t>※平成22年(2010)、平成27年(2015)、令和2年（2020）は国勢調査による現況値</t>
    <rPh sb="1" eb="3">
      <t>ヘイセイ</t>
    </rPh>
    <rPh sb="5" eb="6">
      <t>ネン</t>
    </rPh>
    <rPh sb="13" eb="15">
      <t>ヘイセイ</t>
    </rPh>
    <rPh sb="17" eb="18">
      <t>ネン</t>
    </rPh>
    <rPh sb="25" eb="27">
      <t>レイワ</t>
    </rPh>
    <rPh sb="36" eb="38">
      <t>コクセイ</t>
    </rPh>
    <rPh sb="38" eb="40">
      <t>チョウサ</t>
    </rPh>
    <rPh sb="43" eb="45">
      <t>ゲンキョウ</t>
    </rPh>
    <rPh sb="45" eb="46">
      <t>チ</t>
    </rPh>
    <phoneticPr fontId="18"/>
  </si>
  <si>
    <t>※社人研推計は、「国立社会保障・人口問題研究所」が平成27（2015）年の国勢調査を基に算出した「日本の地域別将来推計人口（平成30（2018）年推計）」の推計結果。</t>
    <rPh sb="1" eb="4">
      <t>シャジンケン</t>
    </rPh>
    <rPh sb="4" eb="6">
      <t>スイケイ</t>
    </rPh>
    <rPh sb="9" eb="11">
      <t>コクリツ</t>
    </rPh>
    <rPh sb="11" eb="13">
      <t>シャカイ</t>
    </rPh>
    <rPh sb="13" eb="15">
      <t>ホショウ</t>
    </rPh>
    <rPh sb="16" eb="18">
      <t>ジンコウ</t>
    </rPh>
    <rPh sb="18" eb="20">
      <t>モンダイ</t>
    </rPh>
    <rPh sb="20" eb="23">
      <t>ケンキュウショ</t>
    </rPh>
    <rPh sb="44" eb="46">
      <t>サンシュツ</t>
    </rPh>
    <rPh sb="78" eb="80">
      <t>スイケイ</t>
    </rPh>
    <rPh sb="80" eb="82">
      <t>ケッカ</t>
    </rPh>
    <phoneticPr fontId="18"/>
  </si>
  <si>
    <r>
      <t>※人口ビジョンは、「南風原町人口ビジョン及び南風原町まち・ひと・しごと創生総合戦略〈改訂版〉」(平成30年12月改訂)の</t>
    </r>
    <r>
      <rPr>
        <sz val="10"/>
        <color rgb="FFFF0000"/>
        <rFont val="ＭＳ ゴシック"/>
        <family val="2"/>
        <charset val="128"/>
      </rPr>
      <t>南風原町の人口推計</t>
    </r>
    <r>
      <rPr>
        <sz val="10"/>
        <color rgb="FFFF0000"/>
        <rFont val="ＭＳ ゴシック"/>
        <family val="3"/>
        <charset val="128"/>
      </rPr>
      <t>で設定している独自推計①の値。</t>
    </r>
    <rPh sb="1" eb="3">
      <t>ジンコウ</t>
    </rPh>
    <rPh sb="10" eb="13">
      <t>ハエバル</t>
    </rPh>
    <rPh sb="13" eb="14">
      <t>チョウ</t>
    </rPh>
    <rPh sb="14" eb="16">
      <t>ジンコウ</t>
    </rPh>
    <rPh sb="20" eb="21">
      <t>オヨ</t>
    </rPh>
    <rPh sb="22" eb="25">
      <t>ハエバル</t>
    </rPh>
    <rPh sb="25" eb="26">
      <t>チョウ</t>
    </rPh>
    <rPh sb="35" eb="37">
      <t>ソウセイ</t>
    </rPh>
    <rPh sb="37" eb="39">
      <t>ソウゴウ</t>
    </rPh>
    <rPh sb="39" eb="41">
      <t>センリャク</t>
    </rPh>
    <rPh sb="42" eb="45">
      <t>カイテイバン</t>
    </rPh>
    <rPh sb="48" eb="50">
      <t>ヘイセイ</t>
    </rPh>
    <rPh sb="52" eb="53">
      <t>ネン</t>
    </rPh>
    <rPh sb="55" eb="56">
      <t>ガツ</t>
    </rPh>
    <rPh sb="56" eb="58">
      <t>カイテイ</t>
    </rPh>
    <rPh sb="70" eb="72">
      <t>セッテイ</t>
    </rPh>
    <rPh sb="76" eb="80">
      <t>ドクジスイケイ</t>
    </rPh>
    <rPh sb="82" eb="83">
      <t>アタイ</t>
    </rPh>
    <phoneticPr fontId="18"/>
  </si>
  <si>
    <t>総合計画本編用</t>
    <rPh sb="0" eb="2">
      <t>ソウゴウ</t>
    </rPh>
    <rPh sb="2" eb="4">
      <t>ケイカク</t>
    </rPh>
    <rPh sb="4" eb="6">
      <t>ホンペン</t>
    </rPh>
    <rPh sb="6" eb="7">
      <t>ヨウ</t>
    </rPh>
    <phoneticPr fontId="18"/>
  </si>
  <si>
    <t>　</t>
    <phoneticPr fontId="18"/>
  </si>
  <si>
    <t>（２）年齢別人口</t>
    <rPh sb="3" eb="5">
      <t>ネンレイ</t>
    </rPh>
    <rPh sb="5" eb="6">
      <t>ベツ</t>
    </rPh>
    <rPh sb="6" eb="8">
      <t>ジンコウ</t>
    </rPh>
    <phoneticPr fontId="18"/>
  </si>
  <si>
    <t>独自推計による年齢別人口</t>
    <rPh sb="0" eb="2">
      <t>ドクジ</t>
    </rPh>
    <rPh sb="2" eb="4">
      <t>スイケイ</t>
    </rPh>
    <rPh sb="7" eb="9">
      <t>ネンレイ</t>
    </rPh>
    <rPh sb="9" eb="10">
      <t>ベツ</t>
    </rPh>
    <rPh sb="10" eb="12">
      <t>ジンコウ</t>
    </rPh>
    <phoneticPr fontId="18"/>
  </si>
  <si>
    <t>年少人口
(0～14歳)</t>
    <rPh sb="0" eb="2">
      <t>ネンショウ</t>
    </rPh>
    <rPh sb="2" eb="4">
      <t>ジンコウ</t>
    </rPh>
    <rPh sb="10" eb="11">
      <t>サイ</t>
    </rPh>
    <phoneticPr fontId="18"/>
  </si>
  <si>
    <t>生産年齢人口
(15～64歳)</t>
    <rPh sb="0" eb="2">
      <t>セイサン</t>
    </rPh>
    <rPh sb="2" eb="4">
      <t>ネンレイ</t>
    </rPh>
    <rPh sb="4" eb="6">
      <t>ジンコウ</t>
    </rPh>
    <rPh sb="13" eb="14">
      <t>サイ</t>
    </rPh>
    <phoneticPr fontId="18"/>
  </si>
  <si>
    <t>老年人口
(65歳以上)</t>
    <rPh sb="0" eb="2">
      <t>ロウネン</t>
    </rPh>
    <rPh sb="2" eb="4">
      <t>ジンコウ</t>
    </rPh>
    <rPh sb="8" eb="9">
      <t>サイ</t>
    </rPh>
    <rPh sb="9" eb="11">
      <t>イジョウ</t>
    </rPh>
    <phoneticPr fontId="18"/>
  </si>
  <si>
    <t>年齢不詳</t>
    <rPh sb="0" eb="2">
      <t>ネンレイ</t>
    </rPh>
    <rPh sb="2" eb="4">
      <t>フショウ</t>
    </rPh>
    <phoneticPr fontId="18"/>
  </si>
  <si>
    <t>総人口</t>
    <rPh sb="0" eb="3">
      <t>ソウジンコウ</t>
    </rPh>
    <phoneticPr fontId="18"/>
  </si>
  <si>
    <t>割合</t>
    <rPh sb="0" eb="2">
      <t>ワリアイ</t>
    </rPh>
    <phoneticPr fontId="18"/>
  </si>
  <si>
    <t>年少人口（0～14歳）</t>
    <rPh sb="0" eb="2">
      <t>ネンショウ</t>
    </rPh>
    <rPh sb="2" eb="4">
      <t>ジンコウ</t>
    </rPh>
    <rPh sb="9" eb="10">
      <t>サイ</t>
    </rPh>
    <phoneticPr fontId="18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</si>
  <si>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18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</si>
  <si>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18"/>
  </si>
  <si>
    <t>グラフ参照用</t>
    <rPh sb="3" eb="6">
      <t>サンショウヨウ</t>
    </rPh>
    <phoneticPr fontId="18"/>
  </si>
  <si>
    <t>（３）世帯数</t>
    <rPh sb="3" eb="6">
      <t>セタイスウ</t>
    </rPh>
    <phoneticPr fontId="18"/>
  </si>
  <si>
    <t>社人研推計人口に対する世帯数推計</t>
    <rPh sb="0" eb="3">
      <t>シャジンケン</t>
    </rPh>
    <rPh sb="3" eb="5">
      <t>スイケイ</t>
    </rPh>
    <rPh sb="5" eb="7">
      <t>ジンコウ</t>
    </rPh>
    <rPh sb="8" eb="9">
      <t>タイ</t>
    </rPh>
    <rPh sb="11" eb="14">
      <t>セタイスウ</t>
    </rPh>
    <rPh sb="14" eb="16">
      <t>スイケイ</t>
    </rPh>
    <phoneticPr fontId="18"/>
  </si>
  <si>
    <t>2000年
平成12年</t>
    <rPh sb="4" eb="5">
      <t>ネン</t>
    </rPh>
    <rPh sb="6" eb="8">
      <t>ヘイセイ</t>
    </rPh>
    <rPh sb="10" eb="11">
      <t>ネン</t>
    </rPh>
    <phoneticPr fontId="18"/>
  </si>
  <si>
    <t>2005年
平成17年</t>
    <rPh sb="4" eb="5">
      <t>ネン</t>
    </rPh>
    <rPh sb="6" eb="8">
      <t>ヘイセイ</t>
    </rPh>
    <rPh sb="10" eb="11">
      <t>ネン</t>
    </rPh>
    <phoneticPr fontId="18"/>
  </si>
  <si>
    <t>世帯数</t>
    <rPh sb="0" eb="3">
      <t>セタイスウ</t>
    </rPh>
    <phoneticPr fontId="33"/>
  </si>
  <si>
    <t>世帯数（推計）</t>
    <rPh sb="0" eb="3">
      <t>セタイスウ</t>
    </rPh>
    <rPh sb="4" eb="6">
      <t>スイケイ</t>
    </rPh>
    <phoneticPr fontId="18"/>
  </si>
  <si>
    <t>一世帯当たり人員</t>
    <rPh sb="0" eb="3">
      <t>イッセタイ</t>
    </rPh>
    <rPh sb="3" eb="4">
      <t>ア</t>
    </rPh>
    <rPh sb="6" eb="8">
      <t>ジンイン</t>
    </rPh>
    <phoneticPr fontId="18"/>
  </si>
  <si>
    <t>１世帯当たり人員数（推計）</t>
    <rPh sb="1" eb="3">
      <t>セタイ</t>
    </rPh>
    <rPh sb="3" eb="4">
      <t>ア</t>
    </rPh>
    <rPh sb="6" eb="8">
      <t>ジンイン</t>
    </rPh>
    <rPh sb="8" eb="9">
      <t>スウ</t>
    </rPh>
    <rPh sb="10" eb="12">
      <t>スイケイ</t>
    </rPh>
    <phoneticPr fontId="18"/>
  </si>
  <si>
    <t>人口（町独自推計）</t>
    <rPh sb="0" eb="2">
      <t>ジンコウ</t>
    </rPh>
    <rPh sb="4" eb="6">
      <t>ドクジ</t>
    </rPh>
    <rPh sb="6" eb="8">
      <t>スイケイ</t>
    </rPh>
    <phoneticPr fontId="18"/>
  </si>
  <si>
    <t>※令和7(2025)年以降は平成12年～令和2年の1世帯当たり人員数現況値（総人口／総世帯）を基にトレンド推計によって算出した。</t>
    <rPh sb="1" eb="3">
      <t>レイワ</t>
    </rPh>
    <rPh sb="10" eb="13">
      <t>ネンイコウ</t>
    </rPh>
    <rPh sb="14" eb="16">
      <t>ヘイセイ</t>
    </rPh>
    <rPh sb="18" eb="19">
      <t>ネン</t>
    </rPh>
    <rPh sb="20" eb="22">
      <t>レイワ</t>
    </rPh>
    <rPh sb="23" eb="24">
      <t>ネン</t>
    </rPh>
    <rPh sb="26" eb="28">
      <t>セタイ</t>
    </rPh>
    <rPh sb="28" eb="29">
      <t>ア</t>
    </rPh>
    <rPh sb="31" eb="33">
      <t>ジンイン</t>
    </rPh>
    <rPh sb="33" eb="34">
      <t>カズ</t>
    </rPh>
    <rPh sb="34" eb="36">
      <t>ゲンキョウ</t>
    </rPh>
    <rPh sb="36" eb="37">
      <t>チ</t>
    </rPh>
    <rPh sb="38" eb="41">
      <t>ソウジンコウ</t>
    </rPh>
    <rPh sb="42" eb="45">
      <t>ソウセタイ</t>
    </rPh>
    <rPh sb="47" eb="48">
      <t>モト</t>
    </rPh>
    <rPh sb="53" eb="55">
      <t>スイケイ</t>
    </rPh>
    <rPh sb="59" eb="61">
      <t>サンシュツ</t>
    </rPh>
    <phoneticPr fontId="18"/>
  </si>
  <si>
    <t>一連番号（入力）</t>
    <rPh sb="0" eb="2">
      <t>イチレン</t>
    </rPh>
    <rPh sb="2" eb="4">
      <t>バンゴウ</t>
    </rPh>
    <rPh sb="5" eb="7">
      <t>ニュウリョク</t>
    </rPh>
    <phoneticPr fontId="7"/>
  </si>
  <si>
    <t>都道府県番号</t>
    <rPh sb="0" eb="4">
      <t>トドウフケン</t>
    </rPh>
    <rPh sb="4" eb="6">
      <t>バンゴウ</t>
    </rPh>
    <phoneticPr fontId="7"/>
  </si>
  <si>
    <t>都道府県名</t>
    <rPh sb="0" eb="4">
      <t>トドウフケン</t>
    </rPh>
    <rPh sb="4" eb="5">
      <t>メイ</t>
    </rPh>
    <phoneticPr fontId="7"/>
  </si>
  <si>
    <t>市区町村番号</t>
    <rPh sb="0" eb="4">
      <t>シクチョウソン</t>
    </rPh>
    <rPh sb="4" eb="6">
      <t>バンゴウ</t>
    </rPh>
    <phoneticPr fontId="7"/>
  </si>
  <si>
    <t>市区町村名</t>
    <rPh sb="0" eb="4">
      <t>シクチョウソン</t>
    </rPh>
    <rPh sb="4" eb="5">
      <t>メイ</t>
    </rPh>
    <phoneticPr fontId="7"/>
  </si>
  <si>
    <t>※パターン２（独自推計）は以下のことが可能となっている。</t>
    <rPh sb="7" eb="9">
      <t>ドクジ</t>
    </rPh>
    <rPh sb="9" eb="11">
      <t>スイケイ</t>
    </rPh>
    <rPh sb="13" eb="15">
      <t>イカ</t>
    </rPh>
    <rPh sb="19" eb="21">
      <t>カノウ</t>
    </rPh>
    <phoneticPr fontId="7"/>
  </si>
  <si>
    <t>沖縄県</t>
  </si>
  <si>
    <t>南風原町</t>
  </si>
  <si>
    <t>　・出生について、年齢階級別出生率を用いて推計すること。</t>
    <rPh sb="2" eb="4">
      <t>シュッショウ</t>
    </rPh>
    <rPh sb="9" eb="11">
      <t>ネンレイ</t>
    </rPh>
    <rPh sb="11" eb="14">
      <t>カイキュウベツ</t>
    </rPh>
    <rPh sb="14" eb="17">
      <t>シュッショウリツ</t>
    </rPh>
    <rPh sb="18" eb="19">
      <t>モチ</t>
    </rPh>
    <rPh sb="21" eb="23">
      <t>スイケイ</t>
    </rPh>
    <phoneticPr fontId="7"/>
  </si>
  <si>
    <t>　・移動について、純移動率に加えて移動数を仮定すること。</t>
    <rPh sb="2" eb="4">
      <t>イドウ</t>
    </rPh>
    <rPh sb="9" eb="13">
      <t>ジュンイドウリツ</t>
    </rPh>
    <rPh sb="14" eb="15">
      <t>クワ</t>
    </rPh>
    <rPh sb="17" eb="19">
      <t>イドウ</t>
    </rPh>
    <rPh sb="19" eb="20">
      <t>スウ</t>
    </rPh>
    <rPh sb="21" eb="23">
      <t>カテイ</t>
    </rPh>
    <phoneticPr fontId="7"/>
  </si>
  <si>
    <t>■パターン２（独自推計）■</t>
    <rPh sb="7" eb="9">
      <t>ドクジ</t>
    </rPh>
    <rPh sb="9" eb="11">
      <t>スイケイ</t>
    </rPh>
    <phoneticPr fontId="7"/>
  </si>
  <si>
    <t>●出生率の仮定</t>
    <rPh sb="1" eb="3">
      <t>シュッショウ</t>
    </rPh>
    <rPh sb="3" eb="4">
      <t>リツ</t>
    </rPh>
    <rPh sb="5" eb="7">
      <t>カテイ</t>
    </rPh>
    <phoneticPr fontId="7"/>
  </si>
  <si>
    <t>※下記の（１）（２）のいずれかに仮定値を入力（他方は空白）して推計。（２）の年齢階級別内訳の数値を内訳の和がtfrとなるよう操作することも可。</t>
    <rPh sb="1" eb="3">
      <t>カキ</t>
    </rPh>
    <rPh sb="16" eb="18">
      <t>カテイ</t>
    </rPh>
    <rPh sb="18" eb="19">
      <t>アタイ</t>
    </rPh>
    <rPh sb="20" eb="22">
      <t>ニュウリョク</t>
    </rPh>
    <rPh sb="23" eb="25">
      <t>タホウ</t>
    </rPh>
    <rPh sb="26" eb="28">
      <t>クウハク</t>
    </rPh>
    <rPh sb="31" eb="33">
      <t>スイケイ</t>
    </rPh>
    <rPh sb="38" eb="40">
      <t>ネンレイ</t>
    </rPh>
    <rPh sb="40" eb="43">
      <t>カイキュウベツ</t>
    </rPh>
    <rPh sb="43" eb="45">
      <t>ウチワケ</t>
    </rPh>
    <rPh sb="46" eb="48">
      <t>スウチ</t>
    </rPh>
    <rPh sb="49" eb="51">
      <t>ウチワケ</t>
    </rPh>
    <rPh sb="52" eb="53">
      <t>ワ</t>
    </rPh>
    <rPh sb="62" eb="64">
      <t>ソウサ</t>
    </rPh>
    <rPh sb="69" eb="70">
      <t>カ</t>
    </rPh>
    <phoneticPr fontId="7"/>
  </si>
  <si>
    <t>（１）合計特殊出生率を子ども女性比に換算して推計する場合</t>
    <rPh sb="3" eb="10">
      <t>ゴウケイトクシュシュッショウリツ</t>
    </rPh>
    <rPh sb="11" eb="12">
      <t>コ</t>
    </rPh>
    <rPh sb="14" eb="16">
      <t>ジョセイ</t>
    </rPh>
    <rPh sb="16" eb="17">
      <t>ヒ</t>
    </rPh>
    <rPh sb="18" eb="20">
      <t>カンサン</t>
    </rPh>
    <rPh sb="22" eb="24">
      <t>スイケイ</t>
    </rPh>
    <rPh sb="26" eb="28">
      <t>バアイ</t>
    </rPh>
    <phoneticPr fontId="7"/>
  </si>
  <si>
    <t>合計特殊出生率（ｔｆｒ）</t>
    <rPh sb="0" eb="2">
      <t>ゴウケイ</t>
    </rPh>
    <rPh sb="2" eb="4">
      <t>トクシュ</t>
    </rPh>
    <rPh sb="4" eb="6">
      <t>シュッショウ</t>
    </rPh>
    <rPh sb="6" eb="7">
      <t>リツ</t>
    </rPh>
    <phoneticPr fontId="14"/>
  </si>
  <si>
    <t>（参考）社人研推計の子ども女性比をtfrに換算した場合</t>
    <rPh sb="1" eb="3">
      <t>サンコウ</t>
    </rPh>
    <rPh sb="4" eb="7">
      <t>シャジンケン</t>
    </rPh>
    <rPh sb="7" eb="9">
      <t>スイケイ</t>
    </rPh>
    <rPh sb="10" eb="11">
      <t>コ</t>
    </rPh>
    <rPh sb="13" eb="15">
      <t>ジョセイ</t>
    </rPh>
    <rPh sb="15" eb="16">
      <t>ヒ</t>
    </rPh>
    <rPh sb="21" eb="23">
      <t>カンサン</t>
    </rPh>
    <rPh sb="25" eb="27">
      <t>バアイ</t>
    </rPh>
    <phoneticPr fontId="14"/>
  </si>
  <si>
    <t>↓換算率</t>
    <rPh sb="1" eb="4">
      <t>カンサンリツ</t>
    </rPh>
    <phoneticPr fontId="14"/>
  </si>
  <si>
    <t>子ども女性比（＝tfr/7）</t>
    <rPh sb="0" eb="1">
      <t>コ</t>
    </rPh>
    <rPh sb="3" eb="5">
      <t>ジョセイ</t>
    </rPh>
    <rPh sb="5" eb="6">
      <t>ヒ</t>
    </rPh>
    <phoneticPr fontId="14"/>
  </si>
  <si>
    <t>（参考）社人研推計の仮定</t>
    <rPh sb="1" eb="3">
      <t>サンコウ</t>
    </rPh>
    <rPh sb="4" eb="7">
      <t>シャジンケン</t>
    </rPh>
    <rPh sb="7" eb="9">
      <t>スイケイ</t>
    </rPh>
    <rPh sb="10" eb="12">
      <t>カテイ</t>
    </rPh>
    <phoneticPr fontId="14"/>
  </si>
  <si>
    <t>（２）年齢階級別出生率を用いて推計する場合</t>
    <rPh sb="3" eb="5">
      <t>ネンレイ</t>
    </rPh>
    <rPh sb="5" eb="8">
      <t>カイキュウベツ</t>
    </rPh>
    <rPh sb="8" eb="11">
      <t>シュッショウリツ</t>
    </rPh>
    <rPh sb="12" eb="13">
      <t>モチ</t>
    </rPh>
    <rPh sb="15" eb="17">
      <t>スイケイ</t>
    </rPh>
    <rPh sb="19" eb="21">
      <t>バアイ</t>
    </rPh>
    <phoneticPr fontId="7"/>
  </si>
  <si>
    <t>15～19</t>
  </si>
  <si>
    <t>20～24</t>
  </si>
  <si>
    <t>25～29</t>
  </si>
  <si>
    <t>30～34</t>
  </si>
  <si>
    <t>35～39</t>
  </si>
  <si>
    <t>40～44</t>
  </si>
  <si>
    <t>45～49</t>
  </si>
  <si>
    <t>●総人口の見通し</t>
    <rPh sb="1" eb="4">
      <t>ソウジンコウ</t>
    </rPh>
    <rPh sb="5" eb="7">
      <t>ミトオ</t>
    </rPh>
    <phoneticPr fontId="7"/>
  </si>
  <si>
    <t>総人口（人）</t>
    <rPh sb="0" eb="3">
      <t>ソウジンコウ</t>
    </rPh>
    <rPh sb="4" eb="5">
      <t>ニン</t>
    </rPh>
    <phoneticPr fontId="14"/>
  </si>
  <si>
    <t>総人口（2020年を1.0とした指数）</t>
    <rPh sb="0" eb="3">
      <t>ソウジンコウ</t>
    </rPh>
    <rPh sb="16" eb="18">
      <t>シスウ</t>
    </rPh>
    <phoneticPr fontId="14"/>
  </si>
  <si>
    <t>●年齢５歳階級別人口の見通し（人）</t>
    <rPh sb="1" eb="3">
      <t>ネンレイ</t>
    </rPh>
    <rPh sb="4" eb="5">
      <t>サイ</t>
    </rPh>
    <rPh sb="5" eb="7">
      <t>カイキュウ</t>
    </rPh>
    <rPh sb="7" eb="8">
      <t>ベツ</t>
    </rPh>
    <rPh sb="8" eb="10">
      <t>ジンコウ</t>
    </rPh>
    <rPh sb="11" eb="13">
      <t>ミトオ</t>
    </rPh>
    <rPh sb="15" eb="16">
      <t>ニン</t>
    </rPh>
    <phoneticPr fontId="7"/>
  </si>
  <si>
    <t>男女計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</si>
  <si>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</si>
  <si>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</si>
  <si>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</si>
  <si>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</si>
  <si>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</si>
  <si>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</si>
  <si>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</si>
  <si>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</si>
  <si>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</si>
  <si>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</si>
  <si>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</si>
  <si>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</si>
  <si>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</si>
  <si>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</si>
  <si>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</si>
  <si>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</si>
  <si>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</si>
  <si>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</si>
  <si>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</si>
  <si>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</si>
  <si>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（再掲）0～14歳</t>
  </si>
  <si>
    <t>（再掲）15～64歳</t>
  </si>
  <si>
    <t>（再掲）65歳以上</t>
  </si>
  <si>
    <t>（再掲）75歳以上</t>
  </si>
  <si>
    <t>男</t>
  </si>
  <si>
    <t>女</t>
  </si>
  <si>
    <t>年齢別割合（0～14歳：％）</t>
  </si>
  <si>
    <t>年齢別割合（15～64歳：％）</t>
  </si>
  <si>
    <t>年齢別割合（65歳以上：％）</t>
  </si>
  <si>
    <t>年齢別割合（75歳以上：％）</t>
  </si>
  <si>
    <t>●年齢階級別人口の増減（人）</t>
    <rPh sb="1" eb="3">
      <t>ネンレイ</t>
    </rPh>
    <rPh sb="3" eb="5">
      <t>カイキュウ</t>
    </rPh>
    <rPh sb="5" eb="6">
      <t>ベツ</t>
    </rPh>
    <rPh sb="6" eb="8">
      <t>ジンコウ</t>
    </rPh>
    <rPh sb="9" eb="11">
      <t>ゾウゲン</t>
    </rPh>
    <rPh sb="12" eb="13">
      <t>ニン</t>
    </rPh>
    <phoneticPr fontId="7"/>
  </si>
  <si>
    <t>●人口の自然増減（コーホート）（人）</t>
    <rPh sb="1" eb="3">
      <t>ジンコウ</t>
    </rPh>
    <rPh sb="4" eb="6">
      <t>シゼン</t>
    </rPh>
    <rPh sb="6" eb="8">
      <t>ゾウゲン</t>
    </rPh>
    <rPh sb="16" eb="17">
      <t>ニン</t>
    </rPh>
    <phoneticPr fontId="7"/>
  </si>
  <si>
    <t>出生→0～4歳</t>
    <rPh sb="0" eb="2">
      <t>シュッショウ</t>
    </rPh>
    <rPh sb="6" eb="7">
      <t>サイ</t>
    </rPh>
    <phoneticPr fontId="7"/>
  </si>
  <si>
    <t>0～4歳→5～9歳</t>
  </si>
  <si>
    <t>5～9歳→10～14歳</t>
  </si>
  <si>
    <t>10～4歳→15～19歳</t>
  </si>
  <si>
    <t>15～19歳→20～24歳</t>
  </si>
  <si>
    <t>20～24歳→25～29歳</t>
  </si>
  <si>
    <t>25～29歳→30～34歳</t>
  </si>
  <si>
    <t>30～34歳→35～39歳</t>
  </si>
  <si>
    <t>35～39歳→40～44歳</t>
  </si>
  <si>
    <t>40～44歳→45～49歳</t>
  </si>
  <si>
    <t>45～49歳→50～54歳</t>
  </si>
  <si>
    <t>50～54歳→55～59歳</t>
  </si>
  <si>
    <t>55～59歳→60～64歳</t>
  </si>
  <si>
    <t>60～64歳→65～69歳</t>
  </si>
  <si>
    <t>65～69歳→70～74歳</t>
  </si>
  <si>
    <t>70～74歳→75～79歳</t>
  </si>
  <si>
    <t>75～79歳→80～84歳</t>
  </si>
  <si>
    <t>80～84歳→85～89歳</t>
  </si>
  <si>
    <t>85歳以上→90歳以上</t>
  </si>
  <si>
    <t>●人口の社会増減（コーホート）（人）</t>
    <rPh sb="1" eb="3">
      <t>ジンコウ</t>
    </rPh>
    <rPh sb="4" eb="6">
      <t>シャカイ</t>
    </rPh>
    <rPh sb="6" eb="8">
      <t>ゾウゲン</t>
    </rPh>
    <rPh sb="16" eb="17">
      <t>ニン</t>
    </rPh>
    <phoneticPr fontId="7"/>
  </si>
  <si>
    <t>●各種基礎率</t>
    <rPh sb="1" eb="3">
      <t>カクシュ</t>
    </rPh>
    <rPh sb="3" eb="5">
      <t>キソ</t>
    </rPh>
    <rPh sb="5" eb="6">
      <t>リツ</t>
    </rPh>
    <phoneticPr fontId="7"/>
  </si>
  <si>
    <t>※移動に関しては、純移動率に加えて移動数を仮定することも可能となっている。</t>
    <rPh sb="1" eb="3">
      <t>イドウ</t>
    </rPh>
    <rPh sb="4" eb="5">
      <t>カン</t>
    </rPh>
    <rPh sb="9" eb="13">
      <t>ジュンイドウリツ</t>
    </rPh>
    <rPh sb="14" eb="15">
      <t>クワ</t>
    </rPh>
    <rPh sb="17" eb="19">
      <t>イドウ</t>
    </rPh>
    <rPh sb="19" eb="20">
      <t>スウ</t>
    </rPh>
    <rPh sb="21" eb="23">
      <t>カテイ</t>
    </rPh>
    <rPh sb="28" eb="30">
      <t>カノウ</t>
    </rPh>
    <phoneticPr fontId="7"/>
  </si>
  <si>
    <t>生残率・男</t>
  </si>
  <si>
    <t>生残率・女</t>
  </si>
  <si>
    <t>純移動率・男</t>
  </si>
  <si>
    <t>純移動率・女</t>
  </si>
  <si>
    <t>移動数（移動率に加えて移動する数）・男</t>
    <rPh sb="0" eb="3">
      <t>イドウスウ</t>
    </rPh>
    <rPh sb="2" eb="3">
      <t>スウ</t>
    </rPh>
    <rPh sb="4" eb="7">
      <t>イドウリツ</t>
    </rPh>
    <rPh sb="8" eb="9">
      <t>クワ</t>
    </rPh>
    <rPh sb="11" eb="13">
      <t>イドウ</t>
    </rPh>
    <rPh sb="15" eb="16">
      <t>スウ</t>
    </rPh>
    <phoneticPr fontId="7"/>
  </si>
  <si>
    <t>移動数（移動率に加えて移動する数）・女</t>
    <rPh sb="0" eb="3">
      <t>イドウスウ</t>
    </rPh>
    <rPh sb="2" eb="3">
      <t>スウ</t>
    </rPh>
    <rPh sb="4" eb="7">
      <t>イドウリツ</t>
    </rPh>
    <rPh sb="8" eb="9">
      <t>クワ</t>
    </rPh>
    <rPh sb="11" eb="13">
      <t>イドウ</t>
    </rPh>
    <rPh sb="15" eb="16">
      <t>スウ</t>
    </rPh>
    <rPh sb="18" eb="19">
      <t>オンナ</t>
    </rPh>
    <phoneticPr fontId="7"/>
  </si>
  <si>
    <t>子ども女性比</t>
  </si>
  <si>
    <t>0～4歳性比</t>
  </si>
  <si>
    <t>南風原町世帯当たり人員</t>
    <rPh sb="6" eb="7">
      <t>ア</t>
    </rPh>
    <rPh sb="9" eb="11">
      <t>ジンイン</t>
    </rPh>
    <phoneticPr fontId="18"/>
  </si>
  <si>
    <t>南風原町世帯当たり人員</t>
    <rPh sb="0" eb="4">
      <t>ハエバルチョウ</t>
    </rPh>
    <rPh sb="4" eb="6">
      <t>セタイ</t>
    </rPh>
    <rPh sb="6" eb="7">
      <t>ア</t>
    </rPh>
    <rPh sb="9" eb="11">
      <t>ジンイン</t>
    </rPh>
    <phoneticPr fontId="33"/>
  </si>
  <si>
    <t>年度</t>
    <rPh sb="0" eb="2">
      <t>ネンド</t>
    </rPh>
    <phoneticPr fontId="33"/>
  </si>
  <si>
    <t>実績値</t>
    <rPh sb="0" eb="3">
      <t>ジッセキチ</t>
    </rPh>
    <phoneticPr fontId="33"/>
  </si>
  <si>
    <t>推計値</t>
    <rPh sb="0" eb="2">
      <t>スイケイ</t>
    </rPh>
    <rPh sb="2" eb="3">
      <t>チ</t>
    </rPh>
    <phoneticPr fontId="33"/>
  </si>
  <si>
    <t>推計採用値</t>
    <phoneticPr fontId="33"/>
  </si>
  <si>
    <t>世帯人員推計用</t>
    <rPh sb="0" eb="2">
      <t>セタイ</t>
    </rPh>
    <rPh sb="2" eb="4">
      <t>ジンイン</t>
    </rPh>
    <rPh sb="4" eb="6">
      <t>スイケイ</t>
    </rPh>
    <rPh sb="6" eb="7">
      <t>ヨウ</t>
    </rPh>
    <phoneticPr fontId="18"/>
  </si>
  <si>
    <t>一次直線</t>
    <rPh sb="0" eb="2">
      <t>イチジ</t>
    </rPh>
    <phoneticPr fontId="33"/>
  </si>
  <si>
    <t>二次曲線</t>
    <rPh sb="0" eb="2">
      <t>２ジ</t>
    </rPh>
    <phoneticPr fontId="33"/>
  </si>
  <si>
    <t>指数曲線</t>
    <rPh sb="0" eb="2">
      <t>シスウ</t>
    </rPh>
    <rPh sb="2" eb="4">
      <t>キョクセン</t>
    </rPh>
    <phoneticPr fontId="33"/>
  </si>
  <si>
    <t>べき曲線</t>
    <rPh sb="2" eb="4">
      <t>キョクセン</t>
    </rPh>
    <phoneticPr fontId="33"/>
  </si>
  <si>
    <t>ﾛｼﾞｽﾃｨｯｸ曲線</t>
    <phoneticPr fontId="33"/>
  </si>
  <si>
    <t>実績平均値</t>
    <phoneticPr fontId="33"/>
  </si>
  <si>
    <t>年</t>
    <rPh sb="0" eb="1">
      <t>ネン</t>
    </rPh>
    <phoneticPr fontId="18"/>
  </si>
  <si>
    <t>総世帯数</t>
    <rPh sb="0" eb="3">
      <t>ソウセタイ</t>
    </rPh>
    <rPh sb="3" eb="4">
      <t>スウ</t>
    </rPh>
    <phoneticPr fontId="18"/>
  </si>
  <si>
    <t>１世帯当たり人員</t>
    <rPh sb="1" eb="3">
      <t>セタイ</t>
    </rPh>
    <rPh sb="3" eb="4">
      <t>ア</t>
    </rPh>
    <rPh sb="6" eb="8">
      <t>ジンイン</t>
    </rPh>
    <phoneticPr fontId="18"/>
  </si>
  <si>
    <t>※すべて国勢調査のデータ</t>
    <rPh sb="4" eb="6">
      <t>コクセイ</t>
    </rPh>
    <rPh sb="6" eb="8">
      <t>チョウサ</t>
    </rPh>
    <phoneticPr fontId="18"/>
  </si>
  <si>
    <t>相関係数</t>
    <rPh sb="0" eb="2">
      <t>ソウカン</t>
    </rPh>
    <rPh sb="2" eb="4">
      <t>ケイスウ</t>
    </rPh>
    <phoneticPr fontId="33"/>
  </si>
  <si>
    <t>平均値</t>
    <phoneticPr fontId="33"/>
  </si>
  <si>
    <t>選定理由：相関係数が最も高い関数は一次直線、二次曲線であるが、求められた減少傾向を示す減少線は現実的でないと判断される。したがって、現実的に妥当と思われる指数曲線を推計採用値とする。</t>
    <rPh sb="10" eb="11">
      <t>モット</t>
    </rPh>
    <rPh sb="12" eb="13">
      <t>タカ</t>
    </rPh>
    <rPh sb="14" eb="16">
      <t>カンスウ</t>
    </rPh>
    <rPh sb="17" eb="19">
      <t>イチジ</t>
    </rPh>
    <rPh sb="19" eb="21">
      <t>チョクセン</t>
    </rPh>
    <rPh sb="22" eb="24">
      <t>ニジ</t>
    </rPh>
    <rPh sb="24" eb="26">
      <t>キョクセン</t>
    </rPh>
    <rPh sb="31" eb="32">
      <t>モト</t>
    </rPh>
    <rPh sb="36" eb="38">
      <t>ゲンショウ</t>
    </rPh>
    <rPh sb="38" eb="40">
      <t>ケイコウ</t>
    </rPh>
    <rPh sb="41" eb="42">
      <t>シメ</t>
    </rPh>
    <rPh sb="43" eb="45">
      <t>ゲンショウ</t>
    </rPh>
    <rPh sb="45" eb="46">
      <t>セン</t>
    </rPh>
    <rPh sb="47" eb="49">
      <t>ゲンジツ</t>
    </rPh>
    <rPh sb="49" eb="50">
      <t>テキ</t>
    </rPh>
    <rPh sb="54" eb="56">
      <t>ハンダン</t>
    </rPh>
    <rPh sb="66" eb="69">
      <t>ゲンジツテキ</t>
    </rPh>
    <rPh sb="70" eb="72">
      <t>ダトウ</t>
    </rPh>
    <rPh sb="73" eb="74">
      <t>オモ</t>
    </rPh>
    <rPh sb="77" eb="79">
      <t>シスウ</t>
    </rPh>
    <rPh sb="79" eb="81">
      <t>キョクセン</t>
    </rPh>
    <rPh sb="82" eb="84">
      <t>スイケイ</t>
    </rPh>
    <rPh sb="84" eb="86">
      <t>サイヨウ</t>
    </rPh>
    <rPh sb="86" eb="87">
      <t>チ</t>
    </rPh>
    <phoneticPr fontId="33"/>
  </si>
  <si>
    <t>ﾛｼﾞｽﾃｨｯｸ曲線</t>
  </si>
  <si>
    <t>y = 28.4x + 22430</t>
    <phoneticPr fontId="33"/>
  </si>
  <si>
    <t>y = 318.43x2 - 1882.2x + 24659</t>
    <phoneticPr fontId="33"/>
  </si>
  <si>
    <t>y = 22414e0.0014x</t>
    <phoneticPr fontId="33"/>
  </si>
  <si>
    <t>y = 22660x-0.007</t>
    <phoneticPr fontId="33"/>
  </si>
  <si>
    <t>y=30139/(1+EXP(-1.0686-(0.0048*x)))</t>
    <phoneticPr fontId="33"/>
  </si>
  <si>
    <t>※平成22年(2010)、平成27年(2015)、令和2年（2020）は国勢調査による実績値</t>
    <rPh sb="1" eb="3">
      <t>ヘイセイ</t>
    </rPh>
    <rPh sb="5" eb="6">
      <t>ネン</t>
    </rPh>
    <rPh sb="13" eb="15">
      <t>ヘイセイ</t>
    </rPh>
    <rPh sb="17" eb="18">
      <t>ネン</t>
    </rPh>
    <rPh sb="25" eb="27">
      <t>レイワ</t>
    </rPh>
    <rPh sb="36" eb="38">
      <t>コクセイ</t>
    </rPh>
    <rPh sb="38" eb="40">
      <t>チョウサ</t>
    </rPh>
    <rPh sb="43" eb="46">
      <t>ジッセキチ</t>
    </rPh>
    <phoneticPr fontId="18"/>
  </si>
  <si>
    <t>第１期人口ビジョン</t>
    <rPh sb="0" eb="1">
      <t>ダイ</t>
    </rPh>
    <rPh sb="2" eb="3">
      <t>キ</t>
    </rPh>
    <rPh sb="3" eb="5">
      <t>ジンコウ</t>
    </rPh>
    <phoneticPr fontId="18"/>
  </si>
  <si>
    <t>自然増減</t>
    <rPh sb="0" eb="2">
      <t>シゼン</t>
    </rPh>
    <rPh sb="2" eb="4">
      <t>ゾウゲン</t>
    </rPh>
    <phoneticPr fontId="18"/>
  </si>
  <si>
    <t>社会増減</t>
    <rPh sb="0" eb="2">
      <t>シャカイ</t>
    </rPh>
    <rPh sb="2" eb="4">
      <t>ゾウゲン</t>
    </rPh>
    <phoneticPr fontId="18"/>
  </si>
  <si>
    <t>増減総計</t>
    <rPh sb="0" eb="2">
      <t>ゾウゲン</t>
    </rPh>
    <rPh sb="2" eb="4">
      <t>ソウケイ</t>
    </rPh>
    <phoneticPr fontId="18"/>
  </si>
  <si>
    <t>R2</t>
    <phoneticPr fontId="18"/>
  </si>
  <si>
    <t>R3</t>
    <phoneticPr fontId="18"/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</si>
  <si>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</si>
  <si>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</si>
  <si>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</si>
  <si>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</si>
  <si>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</si>
  <si>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</si>
  <si>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</si>
  <si>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</si>
  <si>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</si>
  <si>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増減数</t>
    <rPh sb="0" eb="2">
      <t>ゾウゲン</t>
    </rPh>
    <rPh sb="2" eb="3">
      <t>スウ</t>
    </rPh>
    <phoneticPr fontId="18"/>
  </si>
  <si>
    <t>町独自の将来展望人口</t>
    <rPh sb="1" eb="3">
      <t>ドクジ</t>
    </rPh>
    <rPh sb="4" eb="6">
      <t>ショウライ</t>
    </rPh>
    <rPh sb="6" eb="8">
      <t>テンボウ</t>
    </rPh>
    <rPh sb="8" eb="10">
      <t>ジンコウ</t>
    </rPh>
    <phoneticPr fontId="18"/>
  </si>
  <si>
    <t>※町独自の将来展望人口は、令和2年(2020)国勢調査人口を基に、合計特殊出生率、独自純移動率、人口流入を勘案し算出した将来人口。</t>
    <rPh sb="1" eb="2">
      <t>マチ</t>
    </rPh>
    <rPh sb="2" eb="4">
      <t>ドクジ</t>
    </rPh>
    <rPh sb="5" eb="7">
      <t>ショウライ</t>
    </rPh>
    <rPh sb="7" eb="9">
      <t>テンボウ</t>
    </rPh>
    <rPh sb="9" eb="11">
      <t>ジンコウ</t>
    </rPh>
    <rPh sb="13" eb="15">
      <t>レイワ</t>
    </rPh>
    <rPh sb="16" eb="17">
      <t>ネン</t>
    </rPh>
    <rPh sb="23" eb="25">
      <t>コクセイ</t>
    </rPh>
    <rPh sb="25" eb="27">
      <t>チョウサ</t>
    </rPh>
    <rPh sb="27" eb="29">
      <t>ジンコウ</t>
    </rPh>
    <rPh sb="30" eb="31">
      <t>モト</t>
    </rPh>
    <rPh sb="33" eb="35">
      <t>ゴウケイ</t>
    </rPh>
    <rPh sb="35" eb="37">
      <t>トクシュ</t>
    </rPh>
    <rPh sb="37" eb="39">
      <t>シュッショウ</t>
    </rPh>
    <rPh sb="39" eb="40">
      <t>リツ</t>
    </rPh>
    <rPh sb="48" eb="50">
      <t>ジンコウ</t>
    </rPh>
    <rPh sb="50" eb="52">
      <t>リュウニュウ</t>
    </rPh>
    <rPh sb="56" eb="58">
      <t>サンシュツ</t>
    </rPh>
    <rPh sb="60" eb="64">
      <t>ショウライジンコウ</t>
    </rPh>
    <phoneticPr fontId="18"/>
  </si>
  <si>
    <t>南風原町将来人口の増減数試算結果</t>
    <rPh sb="0" eb="4">
      <t>ハエバルチョウ</t>
    </rPh>
    <rPh sb="4" eb="6">
      <t>ショウライ</t>
    </rPh>
    <rPh sb="6" eb="8">
      <t>ジンコウ</t>
    </rPh>
    <rPh sb="9" eb="11">
      <t>ゾウゲン</t>
    </rPh>
    <rPh sb="11" eb="12">
      <t>スウ</t>
    </rPh>
    <rPh sb="12" eb="14">
      <t>シサン</t>
    </rPh>
    <rPh sb="14" eb="16">
      <t>ケッカ</t>
    </rPh>
    <phoneticPr fontId="18"/>
  </si>
  <si>
    <t>2022年
令和4年</t>
    <rPh sb="4" eb="5">
      <t>ネン</t>
    </rPh>
    <rPh sb="6" eb="8">
      <t>レイワ</t>
    </rPh>
    <rPh sb="9" eb="10">
      <t>ネン</t>
    </rPh>
    <phoneticPr fontId="18"/>
  </si>
  <si>
    <t>2023年
令和5年</t>
    <rPh sb="4" eb="5">
      <t>ネン</t>
    </rPh>
    <phoneticPr fontId="18"/>
  </si>
  <si>
    <t>2024年
令和6年</t>
    <rPh sb="4" eb="5">
      <t>ネン</t>
    </rPh>
    <phoneticPr fontId="18"/>
  </si>
  <si>
    <t>2025年
令和7年</t>
    <rPh sb="4" eb="5">
      <t>ネン</t>
    </rPh>
    <phoneticPr fontId="18"/>
  </si>
  <si>
    <t>2026年
令和8年</t>
    <rPh sb="4" eb="5">
      <t>ネン</t>
    </rPh>
    <phoneticPr fontId="18"/>
  </si>
  <si>
    <t>2027年
令和9年</t>
    <rPh sb="4" eb="5">
      <t>ネン</t>
    </rPh>
    <phoneticPr fontId="18"/>
  </si>
  <si>
    <t>2028年
令和10年</t>
    <rPh sb="4" eb="5">
      <t>ネン</t>
    </rPh>
    <phoneticPr fontId="18"/>
  </si>
  <si>
    <t>2029年
令和11年</t>
    <rPh sb="4" eb="5">
      <t>ネン</t>
    </rPh>
    <phoneticPr fontId="18"/>
  </si>
  <si>
    <t>2030年
令和12年</t>
    <rPh sb="4" eb="5">
      <t>ネン</t>
    </rPh>
    <phoneticPr fontId="18"/>
  </si>
  <si>
    <t>【算出手順】
1.人口の将来展望より、総人口を各年ごとに按分。
2.総人口の増減数を算出（R5総人口-R4総人口=R5の増減数）
3.増減数に自然増減・社会増減の構成比※1を乗じて、自然増減数・社会増減数の値を算出。
※1自然増減・社会増減の構成比は、将来人口推計時に算出した値より求めた。</t>
    <rPh sb="1" eb="3">
      <t>サンシュツ</t>
    </rPh>
    <rPh sb="3" eb="5">
      <t>テジュン</t>
    </rPh>
    <rPh sb="9" eb="11">
      <t>ジンコウ</t>
    </rPh>
    <rPh sb="12" eb="14">
      <t>ショウライ</t>
    </rPh>
    <rPh sb="14" eb="16">
      <t>テンボウ</t>
    </rPh>
    <rPh sb="19" eb="22">
      <t>ソウジンコウ</t>
    </rPh>
    <rPh sb="23" eb="25">
      <t>カクネン</t>
    </rPh>
    <rPh sb="28" eb="30">
      <t>アンブン</t>
    </rPh>
    <rPh sb="34" eb="37">
      <t>ソウジンコウ</t>
    </rPh>
    <rPh sb="38" eb="40">
      <t>ゾウゲン</t>
    </rPh>
    <rPh sb="40" eb="41">
      <t>スウ</t>
    </rPh>
    <rPh sb="42" eb="44">
      <t>サンシュツ</t>
    </rPh>
    <rPh sb="47" eb="50">
      <t>ソウジンコウ</t>
    </rPh>
    <rPh sb="53" eb="56">
      <t>ソウジンコウ</t>
    </rPh>
    <rPh sb="60" eb="62">
      <t>ゾウゲン</t>
    </rPh>
    <rPh sb="62" eb="63">
      <t>スウ</t>
    </rPh>
    <rPh sb="67" eb="69">
      <t>ゾウゲン</t>
    </rPh>
    <rPh sb="69" eb="70">
      <t>スウ</t>
    </rPh>
    <rPh sb="71" eb="73">
      <t>シゼン</t>
    </rPh>
    <rPh sb="73" eb="75">
      <t>ゾウゲン</t>
    </rPh>
    <rPh sb="76" eb="78">
      <t>シャカイ</t>
    </rPh>
    <rPh sb="78" eb="80">
      <t>ゾウゲン</t>
    </rPh>
    <rPh sb="81" eb="84">
      <t>コウセイヒ</t>
    </rPh>
    <rPh sb="87" eb="88">
      <t>ジョウ</t>
    </rPh>
    <rPh sb="91" eb="93">
      <t>シゼン</t>
    </rPh>
    <rPh sb="93" eb="95">
      <t>ゾウゲン</t>
    </rPh>
    <rPh sb="95" eb="96">
      <t>スウ</t>
    </rPh>
    <rPh sb="97" eb="99">
      <t>シャカイ</t>
    </rPh>
    <rPh sb="99" eb="101">
      <t>ゾウゲン</t>
    </rPh>
    <rPh sb="101" eb="102">
      <t>スウ</t>
    </rPh>
    <rPh sb="103" eb="104">
      <t>アタイ</t>
    </rPh>
    <rPh sb="105" eb="107">
      <t>サンシュツ</t>
    </rPh>
    <rPh sb="112" eb="114">
      <t>シゼン</t>
    </rPh>
    <rPh sb="114" eb="116">
      <t>ゾウゲン</t>
    </rPh>
    <rPh sb="117" eb="119">
      <t>シャカイ</t>
    </rPh>
    <rPh sb="119" eb="121">
      <t>ゾウゲン</t>
    </rPh>
    <rPh sb="122" eb="125">
      <t>コウセイヒ</t>
    </rPh>
    <rPh sb="127" eb="129">
      <t>ショウライ</t>
    </rPh>
    <rPh sb="129" eb="131">
      <t>ジンコウ</t>
    </rPh>
    <rPh sb="131" eb="133">
      <t>スイケイ</t>
    </rPh>
    <rPh sb="133" eb="134">
      <t>ジ</t>
    </rPh>
    <rPh sb="135" eb="137">
      <t>サンシュツ</t>
    </rPh>
    <rPh sb="139" eb="140">
      <t>アタイ</t>
    </rPh>
    <rPh sb="142" eb="143">
      <t>モト</t>
    </rPh>
    <phoneticPr fontId="18"/>
  </si>
  <si>
    <t>参考表１　上記算出手順1～3の計算結果</t>
    <rPh sb="0" eb="2">
      <t>サンコウ</t>
    </rPh>
    <rPh sb="2" eb="3">
      <t>ヒョウ</t>
    </rPh>
    <rPh sb="5" eb="7">
      <t>ジョウキ</t>
    </rPh>
    <rPh sb="7" eb="9">
      <t>サンシュツ</t>
    </rPh>
    <rPh sb="9" eb="11">
      <t>テジュン</t>
    </rPh>
    <rPh sb="15" eb="17">
      <t>ケイサン</t>
    </rPh>
    <rPh sb="17" eb="19">
      <t>ケッカ</t>
    </rPh>
    <phoneticPr fontId="18"/>
  </si>
  <si>
    <t>算定式</t>
    <rPh sb="0" eb="2">
      <t>サンテイ</t>
    </rPh>
    <rPh sb="2" eb="3">
      <t>シキ</t>
    </rPh>
    <phoneticPr fontId="18"/>
  </si>
  <si>
    <t>"=ROUND(($H$15-$C$15)/5+C15,0)"</t>
    <phoneticPr fontId="18"/>
  </si>
  <si>
    <t>"=D15-C15"</t>
    <phoneticPr fontId="18"/>
  </si>
  <si>
    <t>"=ROUND(D$17*$D28,0)"</t>
    <phoneticPr fontId="18"/>
  </si>
  <si>
    <t>"=ROUND(D$17*$D29,0)"</t>
    <phoneticPr fontId="18"/>
  </si>
  <si>
    <t>参考表２　※1の計算結果</t>
    <rPh sb="0" eb="2">
      <t>サンコウ</t>
    </rPh>
    <rPh sb="2" eb="3">
      <t>ヒョウ</t>
    </rPh>
    <rPh sb="8" eb="10">
      <t>ケイサン</t>
    </rPh>
    <rPh sb="10" eb="12">
      <t>ケッカ</t>
    </rPh>
    <phoneticPr fontId="18"/>
  </si>
  <si>
    <t>実数</t>
    <rPh sb="0" eb="2">
      <t>ジッスウ</t>
    </rPh>
    <phoneticPr fontId="18"/>
  </si>
  <si>
    <t>2021年
令和3年</t>
    <rPh sb="4" eb="5">
      <t>ネン</t>
    </rPh>
    <rPh sb="6" eb="8">
      <t>レイワ</t>
    </rPh>
    <rPh sb="9" eb="10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</si>
</sst>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0&quot;年&quot;"/>
    <numFmt numFmtId="177" formatCode="0.0%"/>
    <numFmt numFmtId="178" formatCode="#,##0;&quot;△ &quot;#,##0"/>
    <numFmt numFmtId="179" formatCode="#,##0_ "/>
    <numFmt numFmtId="180" formatCode="#,##0.000_ "/>
    <numFmt numFmtId="181" formatCode="0.0000_ "/>
    <numFmt numFmtId="182" formatCode="#,##0.00_ "/>
    <numFmt numFmtId="183" formatCode="#,##0.00000_ "/>
    <numFmt numFmtId="184" formatCode="#,##0.00;&quot;△ &quot;#,##0.00"/>
    <numFmt numFmtId="185" formatCode="\(0.0%\)"/>
    <numFmt numFmtId="186" formatCode="#,##0.00000;[Red]\-#,##0.00000"/>
    <numFmt numFmtId="187" formatCode="#,##0.0000;[Red]\-#,##0.0000"/>
    <numFmt numFmtId="188" formatCode="0.0000"/>
    <numFmt numFmtId="189" formatCode="#,##0.0%;[Red]\△#,##0.0%"/>
    <numFmt numFmtId="190" formatCode="\→0&quot;年&quot;"/>
    <numFmt numFmtId="191" formatCode="0.00000"/>
  </numFmts>
  <fonts count="5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ゴシック"/>
      <family val="3"/>
      <charset val="128"/>
    </font>
    <font>
      <sz val="11"/>
      <color indexed="8"/>
      <name val="ＭＳ Ｐゴシック"/>
      <family val="2"/>
      <scheme val="minor"/>
    </font>
    <font>
      <sz val="10"/>
      <color rgb="FFFF0000"/>
      <name val="ＭＳ ゴシック"/>
      <family val="2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11" applyFill="0" applyBorder="0">
      <protection locked="0"/>
    </xf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7" fillId="0" borderId="0"/>
    <xf numFmtId="0" fontId="19" fillId="0" borderId="0">
      <alignment vertical="center"/>
    </xf>
    <xf numFmtId="0" fontId="25" fillId="0" borderId="0"/>
    <xf numFmtId="0" fontId="29" fillId="0" borderId="0">
      <alignment horizontal="left"/>
      <protection locked="0"/>
    </xf>
    <xf numFmtId="0" fontId="28" fillId="0" borderId="12" applyFill="0" applyBorder="0" applyAlignment="0" applyProtection="0"/>
    <xf numFmtId="0" fontId="32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47" fillId="0" borderId="0">
      <alignment vertical="center"/>
    </xf>
  </cellStyleXfs>
  <cellXfs count="152">
    <xf numFmtId="0" fontId="0" fillId="0" borderId="0" xfId="0">
      <alignment vertical="center"/>
    </xf>
    <xf numFmtId="0" fontId="19" fillId="0" borderId="0" xfId="44" applyAlignment="1">
      <alignment vertical="center" shrinkToFit="1"/>
    </xf>
    <xf numFmtId="41" fontId="0" fillId="0" borderId="0" xfId="0" applyNumberFormat="1">
      <alignment vertical="center"/>
    </xf>
    <xf numFmtId="0" fontId="30" fillId="0" borderId="0" xfId="0" applyFont="1">
      <alignment vertical="center"/>
    </xf>
    <xf numFmtId="0" fontId="30" fillId="0" borderId="10" xfId="0" applyFont="1" applyBorder="1">
      <alignment vertical="center"/>
    </xf>
    <xf numFmtId="0" fontId="30" fillId="0" borderId="10" xfId="44" applyFont="1" applyBorder="1" applyAlignment="1">
      <alignment vertical="center" shrinkToFit="1"/>
    </xf>
    <xf numFmtId="41" fontId="31" fillId="33" borderId="10" xfId="44" applyNumberFormat="1" applyFont="1" applyFill="1" applyBorder="1">
      <alignment vertical="center"/>
    </xf>
    <xf numFmtId="41" fontId="20" fillId="33" borderId="0" xfId="44" applyNumberFormat="1" applyFont="1" applyFill="1">
      <alignment vertical="center"/>
    </xf>
    <xf numFmtId="0" fontId="25" fillId="0" borderId="0" xfId="51">
      <alignment vertical="center"/>
    </xf>
    <xf numFmtId="0" fontId="34" fillId="0" borderId="0" xfId="51" applyFont="1">
      <alignment vertical="center"/>
    </xf>
    <xf numFmtId="0" fontId="35" fillId="0" borderId="0" xfId="51" applyFont="1">
      <alignment vertical="center"/>
    </xf>
    <xf numFmtId="0" fontId="36" fillId="0" borderId="0" xfId="51" applyFont="1">
      <alignment vertical="center"/>
    </xf>
    <xf numFmtId="0" fontId="25" fillId="0" borderId="13" xfId="51" applyBorder="1">
      <alignment vertical="center"/>
    </xf>
    <xf numFmtId="0" fontId="34" fillId="0" borderId="10" xfId="51" applyFont="1" applyBorder="1" applyAlignment="1">
      <alignment horizontal="center" vertical="center" shrinkToFit="1"/>
    </xf>
    <xf numFmtId="0" fontId="25" fillId="0" borderId="14" xfId="51" applyBorder="1" applyAlignment="1">
      <alignment horizontal="center" vertical="center"/>
    </xf>
    <xf numFmtId="0" fontId="34" fillId="0" borderId="0" xfId="51" applyFont="1" applyAlignment="1">
      <alignment horizontal="center" vertical="center" shrinkToFit="1"/>
    </xf>
    <xf numFmtId="0" fontId="36" fillId="0" borderId="10" xfId="51" applyFont="1" applyBorder="1" applyAlignment="1">
      <alignment horizontal="center" vertical="center" shrinkToFit="1"/>
    </xf>
    <xf numFmtId="0" fontId="37" fillId="0" borderId="0" xfId="51" applyFont="1">
      <alignment vertical="center"/>
    </xf>
    <xf numFmtId="0" fontId="37" fillId="34" borderId="10" xfId="51" applyFont="1" applyFill="1" applyBorder="1">
      <alignment vertical="center"/>
    </xf>
    <xf numFmtId="178" fontId="38" fillId="0" borderId="10" xfId="51" applyNumberFormat="1" applyFont="1" applyBorder="1">
      <alignment vertical="center"/>
    </xf>
    <xf numFmtId="179" fontId="25" fillId="35" borderId="10" xfId="51" applyNumberFormat="1" applyFill="1" applyBorder="1">
      <alignment vertical="center"/>
    </xf>
    <xf numFmtId="38" fontId="23" fillId="0" borderId="0" xfId="62" applyFont="1">
      <alignment vertical="center"/>
    </xf>
    <xf numFmtId="0" fontId="36" fillId="0" borderId="10" xfId="51" applyFont="1" applyBorder="1">
      <alignment vertical="center"/>
    </xf>
    <xf numFmtId="0" fontId="37" fillId="0" borderId="10" xfId="51" applyFont="1" applyBorder="1">
      <alignment vertical="center"/>
    </xf>
    <xf numFmtId="179" fontId="25" fillId="0" borderId="10" xfId="51" applyNumberFormat="1" applyBorder="1">
      <alignment vertical="center"/>
    </xf>
    <xf numFmtId="0" fontId="38" fillId="0" borderId="10" xfId="51" applyFont="1" applyBorder="1">
      <alignment vertical="center"/>
    </xf>
    <xf numFmtId="180" fontId="34" fillId="0" borderId="10" xfId="51" applyNumberFormat="1" applyFont="1" applyBorder="1">
      <alignment vertical="center"/>
    </xf>
    <xf numFmtId="180" fontId="36" fillId="0" borderId="10" xfId="51" applyNumberFormat="1" applyFont="1" applyBorder="1">
      <alignment vertical="center"/>
    </xf>
    <xf numFmtId="180" fontId="36" fillId="0" borderId="15" xfId="51" applyNumberFormat="1" applyFont="1" applyBorder="1">
      <alignment vertical="center"/>
    </xf>
    <xf numFmtId="0" fontId="36" fillId="0" borderId="13" xfId="51" applyFont="1" applyBorder="1" applyAlignment="1">
      <alignment horizontal="center" vertical="center"/>
    </xf>
    <xf numFmtId="0" fontId="41" fillId="0" borderId="0" xfId="51" applyFont="1">
      <alignment vertical="center"/>
    </xf>
    <xf numFmtId="181" fontId="41" fillId="0" borderId="0" xfId="51" applyNumberFormat="1" applyFont="1">
      <alignment vertical="center"/>
    </xf>
    <xf numFmtId="0" fontId="42" fillId="0" borderId="0" xfId="51" applyFont="1" applyAlignment="1">
      <alignment horizontal="center" vertical="center" wrapText="1"/>
    </xf>
    <xf numFmtId="180" fontId="36" fillId="0" borderId="0" xfId="51" applyNumberFormat="1" applyFont="1" applyAlignment="1">
      <alignment horizontal="center" vertical="center" wrapText="1"/>
    </xf>
    <xf numFmtId="0" fontId="25" fillId="0" borderId="0" xfId="51" applyAlignment="1">
      <alignment horizontal="center" vertical="center"/>
    </xf>
    <xf numFmtId="38" fontId="30" fillId="0" borderId="10" xfId="1" applyFont="1" applyBorder="1">
      <alignment vertical="center"/>
    </xf>
    <xf numFmtId="40" fontId="30" fillId="0" borderId="10" xfId="1" applyNumberFormat="1" applyFont="1" applyBorder="1">
      <alignment vertical="center"/>
    </xf>
    <xf numFmtId="40" fontId="30" fillId="0" borderId="0" xfId="1" applyNumberFormat="1" applyFont="1" applyBorder="1">
      <alignment vertical="center"/>
    </xf>
    <xf numFmtId="182" fontId="39" fillId="0" borderId="10" xfId="51" applyNumberFormat="1" applyFont="1" applyBorder="1">
      <alignment vertical="center"/>
    </xf>
    <xf numFmtId="0" fontId="43" fillId="0" borderId="0" xfId="0" applyFont="1">
      <alignment vertical="center"/>
    </xf>
    <xf numFmtId="0" fontId="30" fillId="36" borderId="0" xfId="0" applyFont="1" applyFill="1">
      <alignment vertical="center"/>
    </xf>
    <xf numFmtId="0" fontId="30" fillId="0" borderId="13" xfId="0" applyFont="1" applyBorder="1">
      <alignment vertical="center"/>
    </xf>
    <xf numFmtId="0" fontId="30" fillId="0" borderId="13" xfId="0" applyFont="1" applyBorder="1" applyAlignment="1">
      <alignment vertical="center" wrapText="1"/>
    </xf>
    <xf numFmtId="183" fontId="34" fillId="0" borderId="10" xfId="51" applyNumberFormat="1" applyFont="1" applyBorder="1">
      <alignment vertical="center"/>
    </xf>
    <xf numFmtId="183" fontId="25" fillId="0" borderId="10" xfId="51" applyNumberFormat="1" applyBorder="1">
      <alignment vertical="center"/>
    </xf>
    <xf numFmtId="183" fontId="34" fillId="0" borderId="0" xfId="51" applyNumberFormat="1" applyFont="1">
      <alignment vertical="center"/>
    </xf>
    <xf numFmtId="41" fontId="31" fillId="0" borderId="10" xfId="44" applyNumberFormat="1" applyFont="1" applyBorder="1">
      <alignment vertical="center"/>
    </xf>
    <xf numFmtId="177" fontId="31" fillId="33" borderId="10" xfId="2" applyNumberFormat="1" applyFont="1" applyFill="1" applyBorder="1">
      <alignment vertical="center"/>
    </xf>
    <xf numFmtId="184" fontId="36" fillId="0" borderId="10" xfId="51" applyNumberFormat="1" applyFont="1" applyBorder="1">
      <alignment vertical="center"/>
    </xf>
    <xf numFmtId="184" fontId="40" fillId="0" borderId="10" xfId="51" applyNumberFormat="1" applyFont="1" applyBorder="1">
      <alignment vertical="center"/>
    </xf>
    <xf numFmtId="184" fontId="36" fillId="0" borderId="10" xfId="51" applyNumberFormat="1" applyFont="1" applyBorder="1" applyAlignment="1">
      <alignment horizontal="right" vertical="center"/>
    </xf>
    <xf numFmtId="184" fontId="36" fillId="0" borderId="13" xfId="51" applyNumberFormat="1" applyFont="1" applyBorder="1">
      <alignment vertical="center"/>
    </xf>
    <xf numFmtId="38" fontId="30" fillId="0" borderId="10" xfId="1" applyFont="1" applyFill="1" applyBorder="1">
      <alignment vertical="center"/>
    </xf>
    <xf numFmtId="0" fontId="44" fillId="0" borderId="0" xfId="0" applyFont="1" applyAlignment="1">
      <alignment vertical="center" wrapText="1"/>
    </xf>
    <xf numFmtId="0" fontId="44" fillId="0" borderId="0" xfId="0" applyFont="1">
      <alignment vertical="center"/>
    </xf>
    <xf numFmtId="0" fontId="38" fillId="0" borderId="10" xfId="0" applyFont="1" applyBorder="1" applyAlignment="1">
      <alignment horizontal="center" vertical="center" wrapText="1"/>
    </xf>
    <xf numFmtId="176" fontId="30" fillId="0" borderId="10" xfId="44" applyNumberFormat="1" applyFont="1" applyBorder="1" applyAlignment="1">
      <alignment horizontal="center" vertical="center" wrapText="1"/>
    </xf>
    <xf numFmtId="38" fontId="31" fillId="33" borderId="10" xfId="1" applyFont="1" applyFill="1" applyBorder="1">
      <alignment vertical="center"/>
    </xf>
    <xf numFmtId="38" fontId="31" fillId="0" borderId="10" xfId="1" applyFont="1" applyFill="1" applyBorder="1">
      <alignment vertical="center"/>
    </xf>
    <xf numFmtId="40" fontId="30" fillId="37" borderId="10" xfId="1" applyNumberFormat="1" applyFont="1" applyFill="1" applyBorder="1">
      <alignment vertical="center"/>
    </xf>
    <xf numFmtId="49" fontId="38" fillId="0" borderId="10" xfId="0" applyNumberFormat="1" applyFont="1" applyBorder="1" applyAlignment="1">
      <alignment horizontal="center" vertical="center" wrapText="1"/>
    </xf>
    <xf numFmtId="0" fontId="25" fillId="0" borderId="10" xfId="51" applyBorder="1" applyAlignment="1">
      <alignment horizontal="center" vertical="center"/>
    </xf>
    <xf numFmtId="0" fontId="49" fillId="0" borderId="0" xfId="0" applyFont="1">
      <alignment vertical="center"/>
    </xf>
    <xf numFmtId="185" fontId="50" fillId="0" borderId="10" xfId="2" applyNumberFormat="1" applyFont="1" applyBorder="1">
      <alignment vertical="center"/>
    </xf>
    <xf numFmtId="0" fontId="25" fillId="0" borderId="10" xfId="51" applyBorder="1">
      <alignment vertical="center"/>
    </xf>
    <xf numFmtId="37" fontId="46" fillId="0" borderId="10" xfId="63" applyNumberFormat="1" applyFont="1" applyBorder="1" applyAlignment="1">
      <alignment horizontal="right" vertical="top"/>
    </xf>
    <xf numFmtId="39" fontId="46" fillId="0" borderId="10" xfId="63" applyNumberFormat="1" applyFont="1" applyBorder="1" applyAlignment="1">
      <alignment horizontal="right" vertical="top"/>
    </xf>
    <xf numFmtId="0" fontId="42" fillId="0" borderId="17" xfId="51" applyFont="1" applyBorder="1" applyAlignment="1">
      <alignment vertical="center" wrapText="1"/>
    </xf>
    <xf numFmtId="0" fontId="43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1" fontId="30" fillId="0" borderId="0" xfId="0" applyNumberFormat="1" applyFont="1">
      <alignment vertical="center"/>
    </xf>
    <xf numFmtId="0" fontId="19" fillId="0" borderId="0" xfId="44" applyAlignment="1">
      <alignment horizontal="center" vertical="center" shrinkToFit="1"/>
    </xf>
    <xf numFmtId="0" fontId="19" fillId="0" borderId="0" xfId="44">
      <alignment vertical="center"/>
    </xf>
    <xf numFmtId="0" fontId="19" fillId="37" borderId="0" xfId="44" applyFill="1">
      <alignment vertical="center"/>
    </xf>
    <xf numFmtId="176" fontId="19" fillId="0" borderId="0" xfId="44" applyNumberFormat="1" applyAlignment="1">
      <alignment horizontal="center" vertical="center"/>
    </xf>
    <xf numFmtId="186" fontId="19" fillId="38" borderId="0" xfId="1" applyNumberFormat="1" applyFont="1" applyFill="1">
      <alignment vertical="center"/>
    </xf>
    <xf numFmtId="186" fontId="19" fillId="37" borderId="0" xfId="1" applyNumberFormat="1" applyFont="1" applyFill="1">
      <alignment vertical="center"/>
    </xf>
    <xf numFmtId="186" fontId="19" fillId="0" borderId="0" xfId="1" applyNumberFormat="1" applyFont="1">
      <alignment vertical="center"/>
    </xf>
    <xf numFmtId="186" fontId="19" fillId="39" borderId="0" xfId="1" applyNumberFormat="1" applyFont="1" applyFill="1">
      <alignment vertical="center"/>
    </xf>
    <xf numFmtId="186" fontId="19" fillId="40" borderId="0" xfId="1" applyNumberFormat="1" applyFont="1" applyFill="1">
      <alignment vertical="center"/>
    </xf>
    <xf numFmtId="187" fontId="19" fillId="38" borderId="0" xfId="44" applyNumberFormat="1" applyFill="1">
      <alignment vertical="center"/>
    </xf>
    <xf numFmtId="186" fontId="19" fillId="41" borderId="0" xfId="1" applyNumberFormat="1" applyFont="1" applyFill="1">
      <alignment vertical="center"/>
    </xf>
    <xf numFmtId="37" fontId="19" fillId="0" borderId="0" xfId="44" applyNumberFormat="1">
      <alignment vertical="center"/>
    </xf>
    <xf numFmtId="188" fontId="19" fillId="0" borderId="0" xfId="44" applyNumberFormat="1">
      <alignment vertical="center"/>
    </xf>
    <xf numFmtId="37" fontId="19" fillId="39" borderId="0" xfId="44" applyNumberFormat="1" applyFill="1">
      <alignment vertical="center"/>
    </xf>
    <xf numFmtId="1" fontId="19" fillId="0" borderId="0" xfId="44" applyNumberFormat="1">
      <alignment vertical="center"/>
    </xf>
    <xf numFmtId="38" fontId="19" fillId="39" borderId="0" xfId="44" applyNumberFormat="1" applyFill="1">
      <alignment vertical="center"/>
    </xf>
    <xf numFmtId="38" fontId="19" fillId="38" borderId="0" xfId="44" applyNumberFormat="1" applyFill="1">
      <alignment vertical="center"/>
    </xf>
    <xf numFmtId="38" fontId="19" fillId="0" borderId="0" xfId="44" applyNumberFormat="1">
      <alignment vertical="center"/>
    </xf>
    <xf numFmtId="189" fontId="19" fillId="0" borderId="0" xfId="44" applyNumberFormat="1">
      <alignment vertical="center"/>
    </xf>
    <xf numFmtId="0" fontId="19" fillId="0" borderId="10" xfId="44" applyBorder="1" applyAlignment="1">
      <alignment vertical="center" shrinkToFit="1"/>
    </xf>
    <xf numFmtId="176" fontId="19" fillId="0" borderId="10" xfId="44" applyNumberFormat="1" applyBorder="1" applyAlignment="1">
      <alignment horizontal="center" vertical="center"/>
    </xf>
    <xf numFmtId="38" fontId="19" fillId="39" borderId="10" xfId="44" applyNumberFormat="1" applyFill="1" applyBorder="1">
      <alignment vertical="center"/>
    </xf>
    <xf numFmtId="38" fontId="19" fillId="38" borderId="10" xfId="44" applyNumberFormat="1" applyFill="1" applyBorder="1">
      <alignment vertical="center"/>
    </xf>
    <xf numFmtId="38" fontId="19" fillId="0" borderId="10" xfId="44" applyNumberFormat="1" applyBorder="1">
      <alignment vertical="center"/>
    </xf>
    <xf numFmtId="190" fontId="19" fillId="0" borderId="0" xfId="44" applyNumberFormat="1" applyAlignment="1">
      <alignment horizontal="center" vertical="center"/>
    </xf>
    <xf numFmtId="186" fontId="19" fillId="38" borderId="0" xfId="44" applyNumberFormat="1" applyFill="1">
      <alignment vertical="center"/>
    </xf>
    <xf numFmtId="186" fontId="19" fillId="39" borderId="0" xfId="44" applyNumberFormat="1" applyFill="1">
      <alignment vertical="center"/>
    </xf>
    <xf numFmtId="191" fontId="19" fillId="0" borderId="0" xfId="44" applyNumberFormat="1">
      <alignment vertical="center"/>
    </xf>
    <xf numFmtId="191" fontId="19" fillId="0" borderId="0" xfId="44" applyNumberFormat="1" applyAlignment="1">
      <alignment vertical="center" shrinkToFit="1"/>
    </xf>
    <xf numFmtId="186" fontId="19" fillId="37" borderId="0" xfId="44" applyNumberFormat="1" applyFill="1">
      <alignment vertical="center"/>
    </xf>
    <xf numFmtId="0" fontId="19" fillId="37" borderId="0" xfId="44" applyFill="1" applyAlignment="1">
      <alignment vertical="center" shrinkToFit="1"/>
    </xf>
    <xf numFmtId="38" fontId="19" fillId="37" borderId="0" xfId="44" applyNumberFormat="1" applyFill="1">
      <alignment vertical="center"/>
    </xf>
    <xf numFmtId="191" fontId="19" fillId="40" borderId="0" xfId="44" applyNumberFormat="1" applyFill="1">
      <alignment vertical="center"/>
    </xf>
    <xf numFmtId="0" fontId="19" fillId="39" borderId="0" xfId="44" applyFill="1">
      <alignment vertical="center"/>
    </xf>
    <xf numFmtId="2" fontId="19" fillId="38" borderId="0" xfId="44" applyNumberFormat="1" applyFill="1">
      <alignment vertical="center"/>
    </xf>
    <xf numFmtId="2" fontId="19" fillId="39" borderId="0" xfId="44" applyNumberFormat="1" applyFill="1">
      <alignment vertical="center"/>
    </xf>
    <xf numFmtId="0" fontId="19" fillId="42" borderId="10" xfId="44" applyFill="1" applyBorder="1">
      <alignment vertical="center"/>
    </xf>
    <xf numFmtId="0" fontId="19" fillId="42" borderId="10" xfId="44" applyFill="1" applyBorder="1" applyAlignment="1">
      <alignment horizontal="center" vertical="center"/>
    </xf>
    <xf numFmtId="0" fontId="19" fillId="0" borderId="10" xfId="44" applyBorder="1">
      <alignment vertical="center"/>
    </xf>
    <xf numFmtId="0" fontId="19" fillId="0" borderId="10" xfId="44" applyBorder="1" applyAlignment="1">
      <alignment horizontal="center" vertical="center"/>
    </xf>
    <xf numFmtId="0" fontId="19" fillId="37" borderId="10" xfId="44" applyFill="1" applyBorder="1">
      <alignment vertical="center"/>
    </xf>
    <xf numFmtId="37" fontId="19" fillId="37" borderId="10" xfId="44" applyNumberFormat="1" applyFill="1" applyBorder="1">
      <alignment vertical="center"/>
    </xf>
    <xf numFmtId="1" fontId="19" fillId="37" borderId="10" xfId="44" applyNumberFormat="1" applyFill="1" applyBorder="1">
      <alignment vertical="center"/>
    </xf>
    <xf numFmtId="37" fontId="19" fillId="0" borderId="10" xfId="44" applyNumberFormat="1" applyBorder="1">
      <alignment vertical="center"/>
    </xf>
    <xf numFmtId="177" fontId="19" fillId="0" borderId="10" xfId="2" applyNumberFormat="1" applyFont="1" applyBorder="1">
      <alignment vertical="center"/>
    </xf>
    <xf numFmtId="0" fontId="19" fillId="0" borderId="13" xfId="44" applyBorder="1">
      <alignment vertical="center"/>
    </xf>
    <xf numFmtId="0" fontId="19" fillId="0" borderId="14" xfId="44" applyBorder="1">
      <alignment vertical="center"/>
    </xf>
    <xf numFmtId="0" fontId="19" fillId="42" borderId="13" xfId="44" applyFill="1" applyBorder="1">
      <alignment vertical="center"/>
    </xf>
    <xf numFmtId="0" fontId="19" fillId="42" borderId="14" xfId="44" applyFill="1" applyBorder="1">
      <alignment vertical="center"/>
    </xf>
    <xf numFmtId="0" fontId="51" fillId="0" borderId="0" xfId="44" applyFont="1">
      <alignment vertical="center"/>
    </xf>
    <xf numFmtId="0" fontId="19" fillId="43" borderId="10" xfId="44" applyFill="1" applyBorder="1">
      <alignment vertical="center"/>
    </xf>
    <xf numFmtId="0" fontId="19" fillId="43" borderId="10" xfId="44" applyFill="1" applyBorder="1" applyAlignment="1">
      <alignment horizontal="center" vertical="center" wrapText="1"/>
    </xf>
    <xf numFmtId="38" fontId="19" fillId="43" borderId="10" xfId="1" applyFont="1" applyFill="1" applyBorder="1">
      <alignment vertical="center"/>
    </xf>
    <xf numFmtId="0" fontId="19" fillId="43" borderId="10" xfId="44" applyFill="1" applyBorder="1" applyAlignment="1">
      <alignment horizontal="left" vertical="center" indent="1"/>
    </xf>
    <xf numFmtId="0" fontId="19" fillId="43" borderId="13" xfId="44" applyFill="1" applyBorder="1">
      <alignment vertical="center"/>
    </xf>
    <xf numFmtId="0" fontId="19" fillId="43" borderId="13" xfId="44" applyFill="1" applyBorder="1" applyAlignment="1">
      <alignment horizontal="center" vertical="center"/>
    </xf>
    <xf numFmtId="0" fontId="19" fillId="43" borderId="14" xfId="44" applyFill="1" applyBorder="1">
      <alignment vertical="center"/>
    </xf>
    <xf numFmtId="0" fontId="19" fillId="43" borderId="14" xfId="44" applyFill="1" applyBorder="1" applyAlignment="1">
      <alignment horizontal="center" vertical="center"/>
    </xf>
    <xf numFmtId="38" fontId="19" fillId="37" borderId="10" xfId="1" applyFont="1" applyFill="1" applyBorder="1">
      <alignment vertical="center"/>
    </xf>
    <xf numFmtId="0" fontId="19" fillId="37" borderId="10" xfId="44" applyFill="1" applyBorder="1" applyAlignment="1">
      <alignment horizontal="right" vertical="center"/>
    </xf>
    <xf numFmtId="0" fontId="19" fillId="0" borderId="10" xfId="44" applyBorder="1" applyAlignment="1">
      <alignment horizontal="right" vertical="center"/>
    </xf>
    <xf numFmtId="0" fontId="19" fillId="43" borderId="16" xfId="44" applyFill="1" applyBorder="1">
      <alignment vertical="center"/>
    </xf>
    <xf numFmtId="0" fontId="19" fillId="43" borderId="10" xfId="44" applyFill="1" applyBorder="1" applyAlignment="1">
      <alignment horizontal="center" vertical="center"/>
    </xf>
    <xf numFmtId="38" fontId="19" fillId="43" borderId="10" xfId="44" applyNumberFormat="1" applyFill="1" applyBorder="1">
      <alignment vertical="center"/>
    </xf>
    <xf numFmtId="177" fontId="19" fillId="43" borderId="10" xfId="2" applyNumberFormat="1" applyFont="1" applyFill="1" applyBorder="1">
      <alignment vertical="center"/>
    </xf>
    <xf numFmtId="2" fontId="30" fillId="0" borderId="0" xfId="0" applyNumberFormat="1" applyFont="1">
      <alignment vertical="center"/>
    </xf>
    <xf numFmtId="0" fontId="43" fillId="0" borderId="0" xfId="0" applyFont="1" applyAlignment="1">
      <alignment horizontal="left" vertical="top" wrapText="1"/>
    </xf>
    <xf numFmtId="0" fontId="19" fillId="0" borderId="0" xfId="44" applyAlignment="1">
      <alignment horizontal="left" vertical="top" wrapText="1"/>
    </xf>
    <xf numFmtId="0" fontId="25" fillId="0" borderId="0" xfId="51" applyAlignment="1">
      <alignment vertical="center" wrapText="1"/>
    </xf>
    <xf numFmtId="0" fontId="36" fillId="0" borderId="13" xfId="51" applyFont="1" applyBorder="1" applyAlignment="1">
      <alignment horizontal="center" vertical="center" wrapText="1"/>
    </xf>
    <xf numFmtId="0" fontId="36" fillId="0" borderId="14" xfId="51" applyFont="1" applyBorder="1" applyAlignment="1">
      <alignment horizontal="center" vertical="center" wrapText="1"/>
    </xf>
    <xf numFmtId="0" fontId="42" fillId="0" borderId="10" xfId="51" applyFont="1" applyBorder="1" applyAlignment="1">
      <alignment horizontal="center" vertical="center" wrapText="1"/>
    </xf>
    <xf numFmtId="180" fontId="36" fillId="0" borderId="16" xfId="51" applyNumberFormat="1" applyFont="1" applyBorder="1" applyAlignment="1">
      <alignment horizontal="center" vertical="center" wrapText="1"/>
    </xf>
    <xf numFmtId="180" fontId="36" fillId="0" borderId="14" xfId="51" applyNumberFormat="1" applyFont="1" applyBorder="1" applyAlignment="1">
      <alignment horizontal="center" vertical="center" wrapText="1"/>
    </xf>
    <xf numFmtId="0" fontId="25" fillId="0" borderId="10" xfId="51" applyBorder="1" applyAlignment="1">
      <alignment horizontal="center" vertical="center"/>
    </xf>
    <xf numFmtId="0" fontId="34" fillId="0" borderId="10" xfId="51" applyFont="1" applyBorder="1" applyAlignment="1">
      <alignment horizontal="center" vertical="center" wrapText="1"/>
    </xf>
    <xf numFmtId="0" fontId="34" fillId="0" borderId="10" xfId="51" applyFont="1" applyBorder="1" applyAlignment="1">
      <alignment horizontal="center" vertical="center"/>
    </xf>
    <xf numFmtId="0" fontId="34" fillId="0" borderId="13" xfId="51" applyFont="1" applyBorder="1" applyAlignment="1">
      <alignment horizontal="center" vertical="center"/>
    </xf>
    <xf numFmtId="0" fontId="36" fillId="0" borderId="10" xfId="51" applyFont="1" applyBorder="1" applyAlignment="1">
      <alignment horizontal="center" vertical="center"/>
    </xf>
    <xf numFmtId="0" fontId="36" fillId="0" borderId="10" xfId="51" applyFont="1" applyBorder="1" applyAlignment="1">
      <alignment horizontal="center" vertical="center" wrapText="1"/>
    </xf>
    <xf numFmtId="0" fontId="36" fillId="0" borderId="13" xfId="51" applyFont="1" applyBorder="1" applyAlignment="1">
      <alignment horizontal="center" vertical="center"/>
    </xf>
  </cellXfs>
  <cellStyles count="65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CELL" xfId="45" xr:uid="{00000000-0005-0000-0000-000012000000}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6" xr:uid="{00000000-0005-0000-0000-000023000000}"/>
    <cellStyle name="桁区切り 2 2" xfId="47" xr:uid="{00000000-0005-0000-0000-000024000000}"/>
    <cellStyle name="桁区切り 3" xfId="48" xr:uid="{00000000-0005-0000-0000-000025000000}"/>
    <cellStyle name="桁区切り 3 2" xfId="62" xr:uid="{00000000-0005-0000-0000-000026000000}"/>
    <cellStyle name="桁区切り 4" xfId="49" xr:uid="{00000000-0005-0000-0000-000027000000}"/>
    <cellStyle name="桁区切り 5" xfId="50" xr:uid="{00000000-0005-0000-0000-000028000000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44" xr:uid="{00000000-0005-0000-0000-000032000000}"/>
    <cellStyle name="標準 2 2" xfId="51" xr:uid="{00000000-0005-0000-0000-000033000000}"/>
    <cellStyle name="標準 3" xfId="52" xr:uid="{00000000-0005-0000-0000-000034000000}"/>
    <cellStyle name="標準 3 2" xfId="53" xr:uid="{00000000-0005-0000-0000-000035000000}"/>
    <cellStyle name="標準 3 3" xfId="54" xr:uid="{00000000-0005-0000-0000-000036000000}"/>
    <cellStyle name="標準 3 4" xfId="55" xr:uid="{00000000-0005-0000-0000-000037000000}"/>
    <cellStyle name="標準 4" xfId="56" xr:uid="{00000000-0005-0000-0000-000038000000}"/>
    <cellStyle name="標準 5" xfId="57" xr:uid="{00000000-0005-0000-0000-000039000000}"/>
    <cellStyle name="標準 6" xfId="58" xr:uid="{00000000-0005-0000-0000-00003A000000}"/>
    <cellStyle name="標準 7" xfId="61" xr:uid="{00000000-0005-0000-0000-00003B000000}"/>
    <cellStyle name="標準 8" xfId="63" xr:uid="{3B25EC91-68A3-4438-BD6E-82BE12E4A5ED}"/>
    <cellStyle name="標準 9" xfId="64" xr:uid="{16D319E5-0BA2-4173-8CAF-4FEE32A86AA4}"/>
    <cellStyle name="表題" xfId="59" xr:uid="{00000000-0005-0000-0000-00003C000000}"/>
    <cellStyle name="表頭" xfId="60" xr:uid="{00000000-0005-0000-0000-00003D000000}"/>
    <cellStyle name="良い" xfId="8" builtinId="26" customBuiltin="1"/>
  </cellStyles>
  <dxfs count="0"/>
  <tableStyles count="0" defaultTableStyle="TableStyleMedium9" defaultPivotStyle="PivotStyleLight16"/>
  <colors>
    <mruColors>
      <color rgb="FF4DC4FF"/>
      <color rgb="FF03AF7A"/>
      <color rgb="FFF6AA00"/>
      <color rgb="FFFFF100"/>
      <color rgb="FFFFF132"/>
      <color rgb="FF005AFF"/>
      <color rgb="FFFF4B00"/>
      <color rgb="FFFF2800"/>
      <color rgb="FF0041FF"/>
      <color rgb="FFFAF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53921061282556E-2"/>
          <c:y val="8.8580938697318021E-2"/>
          <c:w val="0.76083629080631809"/>
          <c:h val="0.632628003361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主要指標!$B$52</c:f>
              <c:strCache>
                <c:ptCount val="1"/>
                <c:pt idx="0">
                  <c:v>年少人口
(0～14歳)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主要指標!$C$51:$M$51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主要指標!$C$52:$M$52</c:f>
              <c:numCache>
                <c:formatCode>_(* #,##0_);_(* \(#,##0\);_(* "-"_);_(@_)</c:formatCode>
                <c:ptCount val="11"/>
                <c:pt idx="0">
                  <c:v>6908</c:v>
                </c:pt>
                <c:pt idx="1">
                  <c:v>7380</c:v>
                </c:pt>
                <c:pt idx="2">
                  <c:v>8161</c:v>
                </c:pt>
                <c:pt idx="3">
                  <c:v>8915</c:v>
                </c:pt>
                <c:pt idx="4">
                  <c:v>8864</c:v>
                </c:pt>
                <c:pt idx="5">
                  <c:v>8582</c:v>
                </c:pt>
                <c:pt idx="6">
                  <c:v>8568</c:v>
                </c:pt>
                <c:pt idx="7">
                  <c:v>8655</c:v>
                </c:pt>
                <c:pt idx="8">
                  <c:v>8732</c:v>
                </c:pt>
                <c:pt idx="9">
                  <c:v>8611</c:v>
                </c:pt>
                <c:pt idx="10">
                  <c:v>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58-42DF-AB12-44707B80B35B}"/>
            </c:ext>
          </c:extLst>
        </c:ser>
        <c:ser>
          <c:idx val="2"/>
          <c:order val="1"/>
          <c:tx>
            <c:strRef>
              <c:f>主要指標!$B$53</c:f>
              <c:strCache>
                <c:ptCount val="1"/>
                <c:pt idx="0">
                  <c:v>生産年齢人口
(15～64歳)</c:v>
                </c:pt>
              </c:strCache>
            </c:strRef>
          </c:tx>
          <c:spPr>
            <a:solidFill>
              <a:srgbClr val="4DC4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主要指標!$C$51:$M$51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主要指標!$C$53:$M$53</c:f>
              <c:numCache>
                <c:formatCode>_(* #,##0_);_(* \(#,##0\);_(* "-"_);_(@_)</c:formatCode>
                <c:ptCount val="11"/>
                <c:pt idx="0">
                  <c:v>23054</c:v>
                </c:pt>
                <c:pt idx="1">
                  <c:v>23454</c:v>
                </c:pt>
                <c:pt idx="2">
                  <c:v>24111</c:v>
                </c:pt>
                <c:pt idx="3">
                  <c:v>25486</c:v>
                </c:pt>
                <c:pt idx="4">
                  <c:v>26829</c:v>
                </c:pt>
                <c:pt idx="5">
                  <c:v>27817</c:v>
                </c:pt>
                <c:pt idx="6">
                  <c:v>27707</c:v>
                </c:pt>
                <c:pt idx="7">
                  <c:v>27183</c:v>
                </c:pt>
                <c:pt idx="8">
                  <c:v>26465</c:v>
                </c:pt>
                <c:pt idx="9">
                  <c:v>25732</c:v>
                </c:pt>
                <c:pt idx="10">
                  <c:v>25365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58-42DF-AB12-44707B80B35B}"/>
            </c:ext>
          </c:extLst>
        </c:ser>
        <c:ser>
          <c:idx val="4"/>
          <c:order val="2"/>
          <c:tx>
            <c:strRef>
              <c:f>主要指標!$B$54</c:f>
              <c:strCache>
                <c:ptCount val="1"/>
                <c:pt idx="0">
                  <c:v>老年人口
(65歳以上)</c:v>
                </c:pt>
              </c:strCache>
            </c:strRef>
          </c:tx>
          <c:spPr>
            <a:solidFill>
              <a:srgbClr val="F6AA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64992962465530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9C-4E28-9EBA-F93AF8415AD3}"/>
                </c:ext>
              </c:extLst>
            </c:dLbl>
            <c:dLbl>
              <c:idx val="1"/>
              <c:layout>
                <c:manualLayout>
                  <c:x val="0"/>
                  <c:y val="-9.89957774793186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9C-4E28-9EBA-F93AF8415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主要指標!$C$51:$M$51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主要指標!$C$54:$M$54</c:f>
              <c:numCache>
                <c:formatCode>_(* #,##0_);_(* \(#,##0\);_(* "-"_);_(@_)</c:formatCode>
                <c:ptCount val="11"/>
                <c:pt idx="0">
                  <c:v>5224</c:v>
                </c:pt>
                <c:pt idx="1">
                  <c:v>6383</c:v>
                </c:pt>
                <c:pt idx="2">
                  <c:v>7862</c:v>
                </c:pt>
                <c:pt idx="3">
                  <c:v>8994</c:v>
                </c:pt>
                <c:pt idx="4">
                  <c:v>9694</c:v>
                </c:pt>
                <c:pt idx="5">
                  <c:v>10299</c:v>
                </c:pt>
                <c:pt idx="6">
                  <c:v>11127</c:v>
                </c:pt>
                <c:pt idx="7">
                  <c:v>11712</c:v>
                </c:pt>
                <c:pt idx="8">
                  <c:v>12392</c:v>
                </c:pt>
                <c:pt idx="9">
                  <c:v>13073</c:v>
                </c:pt>
                <c:pt idx="10">
                  <c:v>13322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58-42DF-AB12-44707B80B35B}"/>
            </c:ext>
          </c:extLst>
        </c:ser>
        <c:ser>
          <c:idx val="1"/>
          <c:order val="3"/>
          <c:tx>
            <c:strRef>
              <c:f>主要指標!$B$55</c:f>
              <c:strCache>
                <c:ptCount val="1"/>
                <c:pt idx="0">
                  <c:v>年齢不詳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0110605161363063E-3"/>
                  <c:y val="-4.2898170241037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9C-4E28-9EBA-F93AF8415AD3}"/>
                </c:ext>
              </c:extLst>
            </c:dLbl>
            <c:dLbl>
              <c:idx val="1"/>
              <c:layout>
                <c:manualLayout>
                  <c:x val="0"/>
                  <c:y val="-4.949788873965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9C-4E28-9EBA-F93AF8415AD3}"/>
                </c:ext>
              </c:extLst>
            </c:dLbl>
            <c:dLbl>
              <c:idx val="2"/>
              <c:layout>
                <c:manualLayout>
                  <c:x val="0"/>
                  <c:y val="-4.619802949034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9C-4E28-9EBA-F93AF8415AD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主要指標!$C$55:$M$55</c:f>
              <c:numCache>
                <c:formatCode>_(* #,##0_);_(* \(#,##0\);_(* "-"_);_(@_)</c:formatCode>
                <c:ptCount val="11"/>
                <c:pt idx="0">
                  <c:v>58</c:v>
                </c:pt>
                <c:pt idx="1">
                  <c:v>285</c:v>
                </c:pt>
                <c:pt idx="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C-4E28-9EBA-F93AF8415AD3}"/>
            </c:ext>
          </c:extLst>
        </c:ser>
        <c:ser>
          <c:idx val="6"/>
          <c:order val="4"/>
          <c:tx>
            <c:strRef>
              <c:f>主要指標!$B$56</c:f>
              <c:strCache>
                <c:ptCount val="1"/>
                <c:pt idx="0">
                  <c:v>総人口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705813200031164E-4"/>
                  <c:y val="0.143420197581021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9C-4E28-9EBA-F93AF8415AD3}"/>
                </c:ext>
              </c:extLst>
            </c:dLbl>
            <c:dLbl>
              <c:idx val="1"/>
              <c:layout>
                <c:manualLayout>
                  <c:x val="2.3781186481366362E-3"/>
                  <c:y val="0.137124222032198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9C-4E28-9EBA-F93AF8415AD3}"/>
                </c:ext>
              </c:extLst>
            </c:dLbl>
            <c:dLbl>
              <c:idx val="2"/>
              <c:layout>
                <c:manualLayout>
                  <c:x val="2.378118648136618E-3"/>
                  <c:y val="0.107122525332915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9C-4E28-9EBA-F93AF8415AD3}"/>
                </c:ext>
              </c:extLst>
            </c:dLbl>
            <c:dLbl>
              <c:idx val="3"/>
              <c:layout>
                <c:manualLayout>
                  <c:x val="-1.6440023841359946E-3"/>
                  <c:y val="0.105902876567855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9C-4E28-9EBA-F93AF8415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主要指標!$C$51:$M$51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主要指標!$C$56:$M$56</c:f>
              <c:numCache>
                <c:formatCode>_(* #,##0_);_(* \(#,##0\);_(* "-"_);_(@_)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40440</c:v>
                </c:pt>
                <c:pt idx="3">
                  <c:v>43395</c:v>
                </c:pt>
                <c:pt idx="4">
                  <c:v>45387</c:v>
                </c:pt>
                <c:pt idx="5">
                  <c:v>46698</c:v>
                </c:pt>
                <c:pt idx="6">
                  <c:v>47402</c:v>
                </c:pt>
                <c:pt idx="7">
                  <c:v>47550</c:v>
                </c:pt>
                <c:pt idx="8">
                  <c:v>47589</c:v>
                </c:pt>
                <c:pt idx="9">
                  <c:v>47416</c:v>
                </c:pt>
                <c:pt idx="10">
                  <c:v>46984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058-42DF-AB12-44707B80B3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587132304"/>
        <c:axId val="587137008"/>
      </c:barChart>
      <c:catAx>
        <c:axId val="58713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7008"/>
        <c:crosses val="autoZero"/>
        <c:auto val="1"/>
        <c:lblAlgn val="ctr"/>
        <c:lblOffset val="100"/>
        <c:noMultiLvlLbl val="0"/>
      </c:catAx>
      <c:valAx>
        <c:axId val="587137008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5191145759765995E-2"/>
              <c:y val="1.990880436225802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230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03213959736985"/>
          <c:y val="0.23822047684784975"/>
          <c:w val="0.12698627854993352"/>
          <c:h val="0.344723564035067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514672508055"/>
          <c:y val="0.17581330423584693"/>
          <c:w val="0.8166333155723956"/>
          <c:h val="0.48069948686291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主要指標!$B$105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rgbClr val="92D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3515574716942841E-3"/>
                  <c:y val="2.18675832136720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EA-4792-8586-81C796A5ED5F}"/>
                </c:ext>
              </c:extLst>
            </c:dLbl>
            <c:dLbl>
              <c:idx val="1"/>
              <c:layout>
                <c:manualLayout>
                  <c:x val="-2.1555694477308919E-17"/>
                  <c:y val="2.05549779301039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6F-4D22-8559-1672FDFF73A8}"/>
                </c:ext>
              </c:extLst>
            </c:dLbl>
            <c:dLbl>
              <c:idx val="2"/>
              <c:layout>
                <c:manualLayout>
                  <c:x val="0"/>
                  <c:y val="-2.46659735161248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6F-4D22-8559-1672FDFF73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主要指標!$E$104:$O$104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主要指標!$E$105:$O$105</c:f>
              <c:numCache>
                <c:formatCode>#,##0_);[Red]\(#,##0\)</c:formatCode>
                <c:ptCount val="11"/>
                <c:pt idx="0">
                  <c:v>11254</c:v>
                </c:pt>
                <c:pt idx="1">
                  <c:v>12763</c:v>
                </c:pt>
                <c:pt idx="2">
                  <c:v>14679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9-4002-A6DB-3B51F12FCBE4}"/>
            </c:ext>
          </c:extLst>
        </c:ser>
        <c:ser>
          <c:idx val="1"/>
          <c:order val="1"/>
          <c:tx>
            <c:strRef>
              <c:f>主要指標!$B$106</c:f>
              <c:strCache>
                <c:ptCount val="1"/>
                <c:pt idx="0">
                  <c:v>世帯数（推計）</c:v>
                </c:pt>
              </c:strCache>
            </c:strRef>
          </c:tx>
          <c:spPr>
            <a:solidFill>
              <a:schemeClr val="bg1"/>
            </a:solidFill>
            <a:ln w="19050">
              <a:solidFill>
                <a:srgbClr val="92D050"/>
              </a:solidFill>
              <a:prstDash val="sysDash"/>
            </a:ln>
            <a:effectLst/>
          </c:spPr>
          <c:invertIfNegative val="0"/>
          <c:dLbls>
            <c:dLbl>
              <c:idx val="10"/>
              <c:layout>
                <c:manualLayout>
                  <c:x val="0"/>
                  <c:y val="1.23329867580623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49-497B-A37A-87834C8C5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主要指標!$E$104:$O$104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主要指標!$E$106:$O$106</c:f>
              <c:numCache>
                <c:formatCode>#,##0_);[Red]\(#,##0\)</c:formatCode>
                <c:ptCount val="11"/>
                <c:pt idx="3">
                  <c:v>16596.650952597443</c:v>
                </c:pt>
                <c:pt idx="4">
                  <c:v>18395.064933408627</c:v>
                </c:pt>
                <c:pt idx="5">
                  <c:v>20056.595158954617</c:v>
                </c:pt>
                <c:pt idx="6">
                  <c:v>21574.695427934046</c:v>
                </c:pt>
                <c:pt idx="7">
                  <c:v>22934.411931451792</c:v>
                </c:pt>
                <c:pt idx="8">
                  <c:v>24323.874072669354</c:v>
                </c:pt>
                <c:pt idx="9">
                  <c:v>25682.669413777505</c:v>
                </c:pt>
                <c:pt idx="10">
                  <c:v>26968.346227033609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E9-4002-A6DB-3B51F12F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587138184"/>
        <c:axId val="587138576"/>
      </c:barChart>
      <c:lineChart>
        <c:grouping val="standard"/>
        <c:varyColors val="0"/>
        <c:ser>
          <c:idx val="2"/>
          <c:order val="2"/>
          <c:tx>
            <c:strRef>
              <c:f>主要指標!$B$107</c:f>
              <c:strCache>
                <c:ptCount val="1"/>
                <c:pt idx="0">
                  <c:v>一世帯当たり人員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3157004789770761E-2"/>
                  <c:y val="-5.917761961054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6F-4D22-8559-1672FDFF73A8}"/>
                </c:ext>
              </c:extLst>
            </c:dLbl>
            <c:dLbl>
              <c:idx val="1"/>
              <c:layout>
                <c:manualLayout>
                  <c:x val="-4.3157004789770761E-2"/>
                  <c:y val="-5.095562843850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6F-4D22-8559-1672FDFF73A8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主要指標!$E$104:$O$104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主要指標!$E$107:$O$107</c:f>
              <c:numCache>
                <c:formatCode>#,##0.00_);[Red]\(#,##0.00\)</c:formatCode>
                <c:ptCount val="11"/>
                <c:pt idx="0">
                  <c:v>3.1316865114625911</c:v>
                </c:pt>
                <c:pt idx="1">
                  <c:v>2.9383373814933793</c:v>
                </c:pt>
                <c:pt idx="2">
                  <c:v>2.7549560596770899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E9-4002-A6DB-3B51F12FCBE4}"/>
            </c:ext>
          </c:extLst>
        </c:ser>
        <c:ser>
          <c:idx val="3"/>
          <c:order val="3"/>
          <c:tx>
            <c:strRef>
              <c:f>主要指標!$B$108</c:f>
              <c:strCache>
                <c:ptCount val="1"/>
                <c:pt idx="0">
                  <c:v>１世帯当たり人員数（推計）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12700">
                <a:solidFill>
                  <a:sysClr val="windowText" lastClr="000000"/>
                </a:solidFill>
                <a:prstDash val="sysDot"/>
              </a:ln>
              <a:effectLst/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F2E9-4002-A6DB-3B51F12FCBE4}"/>
              </c:ext>
            </c:extLst>
          </c:dPt>
          <c:dPt>
            <c:idx val="2"/>
            <c:marker>
              <c:spPr>
                <a:solidFill>
                  <a:schemeClr val="tx1"/>
                </a:solidFill>
                <a:ln w="12700">
                  <a:solidFill>
                    <a:sysClr val="windowText" lastClr="000000"/>
                  </a:solidFill>
                  <a:prstDash val="sysDot"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F2E9-4002-A6DB-3B51F12FCB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2E9-4002-A6DB-3B51F12FCBE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E9-4002-A6DB-3B51F12FCBE4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主要指標!$E$104:$O$104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主要指標!$E$108:$O$108</c:f>
              <c:numCache>
                <c:formatCode>#,##0.00_);[Red]\(#,##0.00\)</c:formatCode>
                <c:ptCount val="11"/>
                <c:pt idx="2">
                  <c:v>2.7549560596770899</c:v>
                </c:pt>
                <c:pt idx="3">
                  <c:v>2.6146841386218651</c:v>
                </c:pt>
                <c:pt idx="4">
                  <c:v>2.4673465499743541</c:v>
                </c:pt>
                <c:pt idx="5">
                  <c:v>2.3283114421916653</c:v>
                </c:pt>
                <c:pt idx="6">
                  <c:v>2.1971109700406615</c:v>
                </c:pt>
                <c:pt idx="7">
                  <c:v>2.0733036513916838</c:v>
                </c:pt>
                <c:pt idx="8">
                  <c:v>1.9564728816562846</c:v>
                </c:pt>
                <c:pt idx="9">
                  <c:v>1.8462255319364747</c:v>
                </c:pt>
                <c:pt idx="10">
                  <c:v>1.7421906261683298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E9-4002-A6DB-3B51F12FC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7133480"/>
        <c:axId val="587134264"/>
      </c:lineChart>
      <c:catAx>
        <c:axId val="587138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8576"/>
        <c:crosses val="autoZero"/>
        <c:auto val="1"/>
        <c:lblAlgn val="ctr"/>
        <c:lblOffset val="10"/>
        <c:noMultiLvlLbl val="0"/>
      </c:catAx>
      <c:valAx>
        <c:axId val="587138576"/>
        <c:scaling>
          <c:orientation val="minMax"/>
          <c:max val="3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（世帯）</a:t>
                </a:r>
              </a:p>
            </c:rich>
          </c:tx>
          <c:layout>
            <c:manualLayout>
              <c:xMode val="edge"/>
              <c:yMode val="edge"/>
              <c:x val="2.2961384834046701E-2"/>
              <c:y val="7.964973022805343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8184"/>
        <c:crosses val="autoZero"/>
        <c:crossBetween val="between"/>
        <c:majorUnit val="5000"/>
      </c:valAx>
      <c:valAx>
        <c:axId val="587134264"/>
        <c:scaling>
          <c:orientation val="minMax"/>
          <c:max val="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（人</a:t>
                </a:r>
                <a:r>
                  <a:rPr lang="en-US" altLang="ja-JP"/>
                  <a:t>/</a:t>
                </a:r>
                <a:r>
                  <a:rPr lang="ja-JP" altLang="en-US"/>
                  <a:t>世帯）</a:t>
                </a:r>
              </a:p>
            </c:rich>
          </c:tx>
          <c:layout>
            <c:manualLayout>
              <c:xMode val="edge"/>
              <c:yMode val="edge"/>
              <c:x val="0.8833745997723248"/>
              <c:y val="7.861680212451072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587133480"/>
        <c:crosses val="max"/>
        <c:crossBetween val="between"/>
        <c:majorUnit val="1"/>
      </c:valAx>
      <c:catAx>
        <c:axId val="587133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87134264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1812260536398485"/>
          <c:y val="4.0203535353535408E-2"/>
          <c:w val="0.71996168582375475"/>
          <c:h val="0.1184841782417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prstDash val="sysDot"/>
      <a:round/>
    </a:ln>
    <a:effectLst/>
  </c:spPr>
  <c:txPr>
    <a:bodyPr/>
    <a:lstStyle/>
    <a:p>
      <a:pPr>
        <a:defRPr sz="800">
          <a:solidFill>
            <a:schemeClr val="tx1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0162843588052"/>
          <c:y val="7.3114932282414211E-2"/>
          <c:w val="0.8435531496253118"/>
          <c:h val="0.51396772367630317"/>
        </c:manualLayout>
      </c:layout>
      <c:lineChart>
        <c:grouping val="standard"/>
        <c:varyColors val="0"/>
        <c:ser>
          <c:idx val="2"/>
          <c:order val="0"/>
          <c:tx>
            <c:strRef>
              <c:f>主要指標!$B$8</c:f>
              <c:strCache>
                <c:ptCount val="1"/>
                <c:pt idx="0">
                  <c:v>町独自の将来展望人口</c:v>
                </c:pt>
              </c:strCache>
            </c:strRef>
          </c:tx>
          <c:spPr>
            <a:ln w="22225" cap="rnd">
              <a:solidFill>
                <a:srgbClr val="03AF7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F7A"/>
              </a:solidFill>
              <a:ln w="9525">
                <a:solidFill>
                  <a:srgbClr val="03AF7A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主要指標!$C$5:$M$5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主要指標!$C$8:$M$8</c:f>
              <c:numCache>
                <c:formatCode>#,##0_);[Red]\(#,##0\)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40440</c:v>
                </c:pt>
                <c:pt idx="3">
                  <c:v>43395</c:v>
                </c:pt>
                <c:pt idx="4">
                  <c:v>45387</c:v>
                </c:pt>
                <c:pt idx="5">
                  <c:v>46698</c:v>
                </c:pt>
                <c:pt idx="6">
                  <c:v>47402</c:v>
                </c:pt>
                <c:pt idx="7">
                  <c:v>47550</c:v>
                </c:pt>
                <c:pt idx="8">
                  <c:v>47589</c:v>
                </c:pt>
                <c:pt idx="9">
                  <c:v>47416</c:v>
                </c:pt>
                <c:pt idx="10">
                  <c:v>46984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3162-44EF-958E-9FF6B82654FB}"/>
            </c:ext>
          </c:extLst>
        </c:ser>
        <c:ser>
          <c:idx val="0"/>
          <c:order val="1"/>
          <c:tx>
            <c:strRef>
              <c:f>主要指標!$B$6</c:f>
              <c:strCache>
                <c:ptCount val="1"/>
                <c:pt idx="0">
                  <c:v>社人研推計</c:v>
                </c:pt>
              </c:strCache>
            </c:strRef>
          </c:tx>
          <c:spPr>
            <a:ln w="22225" cap="rnd">
              <a:solidFill>
                <a:srgbClr val="005AFF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solidFill>
                <a:srgbClr val="005AFF"/>
              </a:solidFill>
              <a:ln w="9525">
                <a:solidFill>
                  <a:srgbClr val="005AFF"/>
                </a:solidFill>
                <a:prstDash val="solid"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D-4A0F-B5C2-4201129387F3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D-4A0F-B5C2-4201129387F3}"/>
                </c:ext>
              </c:extLst>
            </c:dLbl>
            <c:dLbl>
              <c:idx val="2"/>
              <c:layout>
                <c:manualLayout>
                  <c:x val="-6.4081306778447254E-3"/>
                  <c:y val="-3.1634264131592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D-4A0F-B5C2-4201129387F3}"/>
                </c:ext>
              </c:extLst>
            </c:dLbl>
            <c:dLbl>
              <c:idx val="3"/>
              <c:layout>
                <c:manualLayout>
                  <c:x val="-1.3164386363909913E-2"/>
                  <c:y val="-3.230847991386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42-489C-9373-A4D22EA7F530}"/>
                </c:ext>
              </c:extLst>
            </c:dLbl>
            <c:dLbl>
              <c:idx val="4"/>
              <c:layout>
                <c:manualLayout>
                  <c:x val="-1.1144337833492704E-2"/>
                  <c:y val="-2.8886291783383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42-489C-9373-A4D22EA7F530}"/>
                </c:ext>
              </c:extLst>
            </c:dLbl>
            <c:dLbl>
              <c:idx val="5"/>
              <c:layout>
                <c:manualLayout>
                  <c:x val="-1.1581452996547639E-2"/>
                  <c:y val="-2.5889800857186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50-4CDF-A536-BFBE4287A5E7}"/>
                </c:ext>
              </c:extLst>
            </c:dLbl>
            <c:dLbl>
              <c:idx val="6"/>
              <c:layout>
                <c:manualLayout>
                  <c:x val="-8.7036848920182819E-3"/>
                  <c:y val="-2.5665133248122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50-4CDF-A536-BFBE4287A5E7}"/>
                </c:ext>
              </c:extLst>
            </c:dLbl>
            <c:dLbl>
              <c:idx val="7"/>
              <c:layout>
                <c:manualLayout>
                  <c:x val="-9.1325446790743569E-3"/>
                  <c:y val="-2.266906823208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D-4A0F-B5C2-4201129387F3}"/>
                </c:ext>
              </c:extLst>
            </c:dLbl>
            <c:dLbl>
              <c:idx val="8"/>
              <c:layout>
                <c:manualLayout>
                  <c:x val="-5.5785353507793213E-3"/>
                  <c:y val="-1.9964538720131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CD-4A0F-B5C2-4201129387F3}"/>
                </c:ext>
              </c:extLst>
            </c:dLbl>
            <c:dLbl>
              <c:idx val="9"/>
              <c:layout>
                <c:manualLayout>
                  <c:x val="-1.0913746992034821E-2"/>
                  <c:y val="-2.2803229932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CD-4A0F-B5C2-4201129387F3}"/>
                </c:ext>
              </c:extLst>
            </c:dLbl>
            <c:dLbl>
              <c:idx val="10"/>
              <c:layout>
                <c:manualLayout>
                  <c:x val="-1.2443230297845701E-2"/>
                  <c:y val="-2.4005574312165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CD-4A0F-B5C2-4201129387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主要指標!$C$5:$M$5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主要指標!$C$6:$M$6</c:f>
              <c:numCache>
                <c:formatCode>#,##0_);[Red]\(#,##0\)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39239</c:v>
                </c:pt>
                <c:pt idx="3">
                  <c:v>40586</c:v>
                </c:pt>
                <c:pt idx="4">
                  <c:v>41645</c:v>
                </c:pt>
                <c:pt idx="5">
                  <c:v>42349</c:v>
                </c:pt>
                <c:pt idx="6">
                  <c:v>42663</c:v>
                </c:pt>
                <c:pt idx="7">
                  <c:v>42609</c:v>
                </c:pt>
                <c:pt idx="8">
                  <c:v>42464</c:v>
                </c:pt>
                <c:pt idx="9">
                  <c:v>42235</c:v>
                </c:pt>
                <c:pt idx="10">
                  <c:v>41896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62-44EF-958E-9FF6B82654FB}"/>
            </c:ext>
          </c:extLst>
        </c:ser>
        <c:ser>
          <c:idx val="1"/>
          <c:order val="2"/>
          <c:tx>
            <c:strRef>
              <c:f>主要指標!$B$7</c:f>
              <c:strCache>
                <c:ptCount val="1"/>
                <c:pt idx="0">
                  <c:v>第１期人口ビジョン</c:v>
                </c:pt>
              </c:strCache>
            </c:strRef>
          </c:tx>
          <c:spPr>
            <a:ln w="22225" cap="rnd">
              <a:solidFill>
                <a:srgbClr val="FF4B00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rgbClr val="FF4B00"/>
              </a:solidFill>
              <a:ln w="9525">
                <a:solidFill>
                  <a:srgbClr val="FF4B00"/>
                </a:solidFill>
                <a:prstDash val="solid"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162-44EF-958E-9FF6B82654F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162-44EF-958E-9FF6B82654FB}"/>
                </c:ext>
              </c:extLst>
            </c:dLbl>
            <c:dLbl>
              <c:idx val="2"/>
              <c:layout>
                <c:manualLayout>
                  <c:x val="-3.4824813925224234E-2"/>
                  <c:y val="3.0621722846441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50-4CDF-A536-BFBE4287A5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主要指標!$C$5:$M$5</c:f>
              <c:strCache>
                <c:ptCount val="11"/>
                <c:pt idx="0">
                  <c:v>2010年
平成22年</c:v>
                </c:pt>
                <c:pt idx="1">
                  <c:v>2015年
平成27年</c:v>
                </c:pt>
                <c:pt idx="2">
                  <c:v>2020年
令和2年</c:v>
                </c:pt>
                <c:pt idx="3">
                  <c:v>2025年
令和7年</c:v>
                </c:pt>
                <c:pt idx="4">
                  <c:v>2030年
令和12年</c:v>
                </c:pt>
                <c:pt idx="5">
                  <c:v>2035年
令和17年</c:v>
                </c:pt>
                <c:pt idx="6">
                  <c:v>2040年
令和22年</c:v>
                </c:pt>
                <c:pt idx="7">
                  <c:v>2045年
令和27年</c:v>
                </c:pt>
                <c:pt idx="8">
                  <c:v>2050年
令和32年</c:v>
                </c:pt>
                <c:pt idx="9">
                  <c:v>2055年
令和37年</c:v>
                </c:pt>
                <c:pt idx="10">
                  <c:v>2060年
令和42年</c:v>
                </c:pt>
              </c:strCache>
            </c:strRef>
          </c:cat>
          <c:val>
            <c:numRef>
              <c:f>主要指標!$C$7:$M$7</c:f>
              <c:numCache>
                <c:formatCode>#,##0_);[Red]\(#,##0\)</c:formatCode>
                <c:ptCount val="11"/>
                <c:pt idx="0">
                  <c:v>35244</c:v>
                </c:pt>
                <c:pt idx="1">
                  <c:v>37502</c:v>
                </c:pt>
                <c:pt idx="2">
                  <c:v>38546</c:v>
                </c:pt>
                <c:pt idx="3">
                  <c:v>39389</c:v>
                </c:pt>
                <c:pt idx="4">
                  <c:v>40124</c:v>
                </c:pt>
                <c:pt idx="5">
                  <c:v>40773</c:v>
                </c:pt>
                <c:pt idx="6">
                  <c:v>41250</c:v>
                </c:pt>
                <c:pt idx="7">
                  <c:v>41480</c:v>
                </c:pt>
                <c:pt idx="8">
                  <c:v>41593</c:v>
                </c:pt>
                <c:pt idx="9">
                  <c:v>41664</c:v>
                </c:pt>
                <c:pt idx="10">
                  <c:v>41711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62-44EF-958E-9FF6B8265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148991"/>
        <c:axId val="1360135679"/>
      </c:lineChart>
      <c:catAx>
        <c:axId val="1360148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35679"/>
        <c:crosses val="autoZero"/>
        <c:auto val="1"/>
        <c:lblAlgn val="ctr"/>
        <c:lblOffset val="0"/>
        <c:noMultiLvlLbl val="0"/>
      </c:catAx>
      <c:valAx>
        <c:axId val="1360135679"/>
        <c:scaling>
          <c:orientation val="minMax"/>
          <c:max val="50000"/>
          <c:min val="3000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/>
                  <a:t>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5.3971169273599059E-2"/>
              <c:y val="1.30827803827892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48991"/>
        <c:crosses val="autoZero"/>
        <c:crossBetween val="between"/>
        <c:majorUnit val="5000"/>
      </c:val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52412990435798"/>
          <c:y val="0.461004091718901"/>
          <c:w val="0.23814716900769542"/>
          <c:h val="0.1241102204383211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0157375854938"/>
          <c:y val="9.5069465736485018E-2"/>
          <c:w val="0.8435531496253118"/>
          <c:h val="0.77876605137311261"/>
        </c:manualLayout>
      </c:layout>
      <c:lineChart>
        <c:grouping val="standard"/>
        <c:varyColors val="0"/>
        <c:ser>
          <c:idx val="0"/>
          <c:order val="0"/>
          <c:tx>
            <c:strRef>
              <c:f>主要指標!$R$6</c:f>
              <c:strCache>
                <c:ptCount val="1"/>
                <c:pt idx="0">
                  <c:v>前期基本計画将来人口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ln w="3175" cmpd="sng">
                      <a:noFill/>
                    </a:ln>
                    <a:solidFill>
                      <a:sysClr val="windowText" lastClr="000000"/>
                    </a:solidFill>
                    <a:effectLst/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主要指標!$S$5:$AE$5</c:f>
              <c:strCache>
                <c:ptCount val="13"/>
                <c:pt idx="0">
                  <c:v>S40
(1965)</c:v>
                </c:pt>
                <c:pt idx="1">
                  <c:v>S45
(1970)</c:v>
                </c:pt>
                <c:pt idx="2">
                  <c:v>S50
(1975)</c:v>
                </c:pt>
                <c:pt idx="3">
                  <c:v>S55
(1980)</c:v>
                </c:pt>
                <c:pt idx="4">
                  <c:v>S60
(1985)</c:v>
                </c:pt>
                <c:pt idx="5">
                  <c:v>H2
(1990)</c:v>
                </c:pt>
                <c:pt idx="6">
                  <c:v>H7
(1995)</c:v>
                </c:pt>
                <c:pt idx="7">
                  <c:v>H12
(2000)</c:v>
                </c:pt>
                <c:pt idx="8">
                  <c:v>H17
(2005)</c:v>
                </c:pt>
                <c:pt idx="9">
                  <c:v>H22
(2010)</c:v>
                </c:pt>
                <c:pt idx="10">
                  <c:v>H27
(2015)</c:v>
                </c:pt>
                <c:pt idx="11">
                  <c:v>H32
(2020)</c:v>
                </c:pt>
                <c:pt idx="12">
                  <c:v>H37
(2025)</c:v>
                </c:pt>
              </c:strCache>
            </c:strRef>
          </c:cat>
          <c:val>
            <c:numRef>
              <c:f>主要指標!$S$6:$AE$6</c:f>
              <c:numCache>
                <c:formatCode>#,##0_);[Red]\(#,##0\)</c:formatCode>
                <c:ptCount val="13"/>
                <c:pt idx="0">
                  <c:v>9913</c:v>
                </c:pt>
                <c:pt idx="1">
                  <c:v>10981</c:v>
                </c:pt>
                <c:pt idx="2">
                  <c:v>15212</c:v>
                </c:pt>
                <c:pt idx="3">
                  <c:v>20679</c:v>
                </c:pt>
                <c:pt idx="4">
                  <c:v>24937</c:v>
                </c:pt>
                <c:pt idx="5">
                  <c:v>28616</c:v>
                </c:pt>
                <c:pt idx="6">
                  <c:v>30249</c:v>
                </c:pt>
                <c:pt idx="7">
                  <c:v>32099</c:v>
                </c:pt>
                <c:pt idx="8">
                  <c:v>33537</c:v>
                </c:pt>
                <c:pt idx="9">
                  <c:v>35244</c:v>
                </c:pt>
                <c:pt idx="10">
                  <c:v>37502</c:v>
                </c:pt>
                <c:pt idx="11">
                  <c:v>38546</c:v>
                </c:pt>
                <c:pt idx="12">
                  <c:v>39389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D-4335-ABD9-91635AEFF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148991"/>
        <c:axId val="1360135679"/>
      </c:lineChart>
      <c:catAx>
        <c:axId val="1360148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35679"/>
        <c:crosses val="autoZero"/>
        <c:auto val="1"/>
        <c:lblAlgn val="ctr"/>
        <c:lblOffset val="0"/>
        <c:noMultiLvlLbl val="0"/>
      </c:catAx>
      <c:valAx>
        <c:axId val="136013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48991"/>
        <c:crosses val="autoZero"/>
        <c:crossBetween val="between"/>
        <c:majorUnit val="5000"/>
      </c:val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23644292358959E-2"/>
          <c:y val="0.11790537936016272"/>
          <c:w val="0.8435531496253118"/>
          <c:h val="0.6600123173218087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人口増減数の見込!$B$5</c:f>
              <c:strCache>
                <c:ptCount val="1"/>
                <c:pt idx="0">
                  <c:v>自然増減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  <a:prstDash val="solid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317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人口増減数の見込!$C$2:$L$2</c:f>
              <c:strCache>
                <c:ptCount val="10"/>
                <c:pt idx="0">
                  <c:v>2021年
令和3年</c:v>
                </c:pt>
                <c:pt idx="1">
                  <c:v>2022年
令和4年</c:v>
                </c:pt>
                <c:pt idx="2">
                  <c:v>2023年
令和5年</c:v>
                </c:pt>
                <c:pt idx="3">
                  <c:v>2024年
令和6年</c:v>
                </c:pt>
                <c:pt idx="4">
                  <c:v>2025年
令和7年</c:v>
                </c:pt>
                <c:pt idx="5">
                  <c:v>2026年
令和8年</c:v>
                </c:pt>
                <c:pt idx="6">
                  <c:v>2027年
令和9年</c:v>
                </c:pt>
                <c:pt idx="7">
                  <c:v>2028年
令和10年</c:v>
                </c:pt>
                <c:pt idx="8">
                  <c:v>2029年
令和11年</c:v>
                </c:pt>
                <c:pt idx="9">
                  <c:v>2030年
令和12年</c:v>
                </c:pt>
              </c:strCache>
            </c:strRef>
          </c:cat>
          <c:val>
            <c:numRef>
              <c:f>人口増減数の見込!$C$5:$L$5</c:f>
              <c:numCache>
                <c:formatCode>General</c:formatCode>
                <c:ptCount val="10"/>
                <c:pt idx="0">
                  <c:v>248</c:v>
                </c:pt>
                <c:pt idx="1">
                  <c:v>248</c:v>
                </c:pt>
                <c:pt idx="2">
                  <c:v>248</c:v>
                </c:pt>
                <c:pt idx="3">
                  <c:v>248</c:v>
                </c:pt>
                <c:pt idx="4">
                  <c:v>248</c:v>
                </c:pt>
                <c:pt idx="5">
                  <c:v>227</c:v>
                </c:pt>
                <c:pt idx="6">
                  <c:v>227</c:v>
                </c:pt>
                <c:pt idx="7">
                  <c:v>227</c:v>
                </c:pt>
                <c:pt idx="8">
                  <c:v>227</c:v>
                </c:pt>
                <c:pt idx="9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9-4FF8-BBAE-0BA9D0B03303}"/>
            </c:ext>
          </c:extLst>
        </c:ser>
        <c:ser>
          <c:idx val="3"/>
          <c:order val="2"/>
          <c:tx>
            <c:strRef>
              <c:f>人口増減数の見込!$B$6</c:f>
              <c:strCache>
                <c:ptCount val="1"/>
                <c:pt idx="0">
                  <c:v>社会増減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人口増減数の見込!$C$2:$L$2</c:f>
              <c:strCache>
                <c:ptCount val="10"/>
                <c:pt idx="0">
                  <c:v>2021年
令和3年</c:v>
                </c:pt>
                <c:pt idx="1">
                  <c:v>2022年
令和4年</c:v>
                </c:pt>
                <c:pt idx="2">
                  <c:v>2023年
令和5年</c:v>
                </c:pt>
                <c:pt idx="3">
                  <c:v>2024年
令和6年</c:v>
                </c:pt>
                <c:pt idx="4">
                  <c:v>2025年
令和7年</c:v>
                </c:pt>
                <c:pt idx="5">
                  <c:v>2026年
令和8年</c:v>
                </c:pt>
                <c:pt idx="6">
                  <c:v>2027年
令和9年</c:v>
                </c:pt>
                <c:pt idx="7">
                  <c:v>2028年
令和10年</c:v>
                </c:pt>
                <c:pt idx="8">
                  <c:v>2029年
令和11年</c:v>
                </c:pt>
                <c:pt idx="9">
                  <c:v>2030年
令和12年</c:v>
                </c:pt>
              </c:strCache>
            </c:strRef>
          </c:cat>
          <c:val>
            <c:numRef>
              <c:f>人口増減数の見込!$C$6:$L$6</c:f>
              <c:numCache>
                <c:formatCode>General</c:formatCode>
                <c:ptCount val="10"/>
                <c:pt idx="0">
                  <c:v>343</c:v>
                </c:pt>
                <c:pt idx="1">
                  <c:v>343</c:v>
                </c:pt>
                <c:pt idx="2">
                  <c:v>343</c:v>
                </c:pt>
                <c:pt idx="3">
                  <c:v>343</c:v>
                </c:pt>
                <c:pt idx="4">
                  <c:v>343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9-4FF8-BBAE-0BA9D0B03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7510239"/>
        <c:axId val="927511903"/>
      </c:barChart>
      <c:lineChart>
        <c:grouping val="standard"/>
        <c:varyColors val="0"/>
        <c:ser>
          <c:idx val="2"/>
          <c:order val="0"/>
          <c:tx>
            <c:strRef>
              <c:f>人口増減数の見込!$B$3</c:f>
              <c:strCache>
                <c:ptCount val="1"/>
                <c:pt idx="0">
                  <c:v>総人口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4.2728147110240609E-2"/>
                  <c:y val="-4.8384618390384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1F-408B-B9D5-E61491681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人口増減数の見込!$C$2:$L$2</c:f>
              <c:strCache>
                <c:ptCount val="10"/>
                <c:pt idx="0">
                  <c:v>2021年
令和3年</c:v>
                </c:pt>
                <c:pt idx="1">
                  <c:v>2022年
令和4年</c:v>
                </c:pt>
                <c:pt idx="2">
                  <c:v>2023年
令和5年</c:v>
                </c:pt>
                <c:pt idx="3">
                  <c:v>2024年
令和6年</c:v>
                </c:pt>
                <c:pt idx="4">
                  <c:v>2025年
令和7年</c:v>
                </c:pt>
                <c:pt idx="5">
                  <c:v>2026年
令和8年</c:v>
                </c:pt>
                <c:pt idx="6">
                  <c:v>2027年
令和9年</c:v>
                </c:pt>
                <c:pt idx="7">
                  <c:v>2028年
令和10年</c:v>
                </c:pt>
                <c:pt idx="8">
                  <c:v>2029年
令和11年</c:v>
                </c:pt>
                <c:pt idx="9">
                  <c:v>2030年
令和12年</c:v>
                </c:pt>
              </c:strCache>
            </c:strRef>
          </c:cat>
          <c:val>
            <c:numRef>
              <c:f>人口増減数の見込!$C$3:$L$3</c:f>
              <c:numCache>
                <c:formatCode>#,##0_);[Red]\(#,##0\)</c:formatCode>
                <c:ptCount val="10"/>
                <c:pt idx="0">
                  <c:v>41031</c:v>
                </c:pt>
                <c:pt idx="1">
                  <c:v>41622</c:v>
                </c:pt>
                <c:pt idx="2">
                  <c:v>42213</c:v>
                </c:pt>
                <c:pt idx="3">
                  <c:v>42804</c:v>
                </c:pt>
                <c:pt idx="4">
                  <c:v>43395</c:v>
                </c:pt>
                <c:pt idx="5">
                  <c:v>43793</c:v>
                </c:pt>
                <c:pt idx="6">
                  <c:v>44191</c:v>
                </c:pt>
                <c:pt idx="7">
                  <c:v>44589</c:v>
                </c:pt>
                <c:pt idx="8">
                  <c:v>44987</c:v>
                </c:pt>
                <c:pt idx="9">
                  <c:v>45387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9-4FF8-BBAE-0BA9D0B03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148991"/>
        <c:axId val="1360135679"/>
      </c:lineChart>
      <c:catAx>
        <c:axId val="13601489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35679"/>
        <c:crosses val="autoZero"/>
        <c:auto val="1"/>
        <c:lblAlgn val="ctr"/>
        <c:lblOffset val="0"/>
        <c:noMultiLvlLbl val="0"/>
      </c:catAx>
      <c:valAx>
        <c:axId val="1360135679"/>
        <c:scaling>
          <c:orientation val="minMax"/>
          <c:max val="6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en-US"/>
                  <a:t>(</a:t>
                </a:r>
                <a:r>
                  <a:rPr lang="ja-JP"/>
                  <a:t>人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5135848508533383"/>
              <c:y val="2.64949619652401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60148991"/>
        <c:crosses val="autoZero"/>
        <c:crossBetween val="between"/>
        <c:majorUnit val="10000"/>
      </c:valAx>
      <c:valAx>
        <c:axId val="927511903"/>
        <c:scaling>
          <c:orientation val="minMax"/>
          <c:max val="1000"/>
        </c:scaling>
        <c:delete val="0"/>
        <c:axPos val="r"/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27510239"/>
        <c:crosses val="max"/>
        <c:crossBetween val="between"/>
        <c:majorUnit val="200"/>
      </c:valAx>
      <c:catAx>
        <c:axId val="9275102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7511903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2430027293112584"/>
          <c:y val="0.91479907529541227"/>
          <c:w val="0.36464135708307061"/>
          <c:h val="5.806016916306631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779771460606229"/>
          <c:y val="4.27289330769139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6323459487907"/>
          <c:y val="0.15946757185168794"/>
          <c:w val="0.5811377028552529"/>
          <c:h val="0.55611759653338488"/>
        </c:manualLayout>
      </c:layout>
      <c:scatterChart>
        <c:scatterStyle val="lineMarker"/>
        <c:varyColors val="0"/>
        <c:ser>
          <c:idx val="0"/>
          <c:order val="0"/>
          <c:tx>
            <c:strRef>
              <c:f>世帯当たり人員推計!$C$2</c:f>
              <c:strCache>
                <c:ptCount val="1"/>
                <c:pt idx="0">
                  <c:v>実績値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chemeClr val="tx1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>
                <c:manualLayout>
                  <c:x val="0.37727157166679265"/>
                  <c:y val="-7.546494331439940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3764466998853177"/>
                  <c:y val="0.1263262163967882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>
                <a:solidFill>
                  <a:srgbClr val="FFFF00"/>
                </a:solidFill>
                <a:prstDash val="solid"/>
              </a:ln>
            </c:spPr>
            <c:trendlineType val="exp"/>
            <c:dispRSqr val="0"/>
            <c:dispEq val="1"/>
            <c:trendlineLbl>
              <c:layout>
                <c:manualLayout>
                  <c:x val="0.37472296304685337"/>
                  <c:y val="0.2544976962065291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50" b="0" i="0" u="none" strike="noStrike" baseline="0">
                      <a:solidFill>
                        <a:srgbClr val="FFCC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>
                <a:solidFill>
                  <a:srgbClr val="FF3399"/>
                </a:solidFill>
              </a:ln>
            </c:spPr>
            <c:trendlineType val="power"/>
            <c:dispRSqr val="0"/>
            <c:dispEq val="1"/>
            <c:trendlineLbl>
              <c:layout>
                <c:manualLayout>
                  <c:x val="0.37653937390889108"/>
                  <c:y val="0.3798957093061686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solidFill>
                        <a:srgbClr val="FF3399"/>
                      </a:solidFill>
                    </a:defRPr>
                  </a:pPr>
                  <a:endParaRPr lang="ja-JP"/>
                </a:p>
              </c:txPr>
            </c:trendlineLbl>
          </c:trendline>
          <c:xVal>
            <c:numRef>
              <c:f>世帯当たり人員推計!$A$4:$A$8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世帯当たり人員推計!$C$4:$C$8</c:f>
              <c:numCache>
                <c:formatCode>#,##0.00_);[Red]\(#,##0.00\)</c:formatCode>
                <c:ptCount val="5"/>
                <c:pt idx="0">
                  <c:v>3.4818310011931879</c:v>
                </c:pt>
                <c:pt idx="1">
                  <c:v>3.2931068342498038</c:v>
                </c:pt>
                <c:pt idx="2">
                  <c:v>3.1316865114625911</c:v>
                </c:pt>
                <c:pt idx="3">
                  <c:v>2.9383373814933793</c:v>
                </c:pt>
                <c:pt idx="4">
                  <c:v>2.7549560596770899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7-4D61-A6B9-5D080066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7201168"/>
        <c:axId val="587201952"/>
      </c:scatterChart>
      <c:valAx>
        <c:axId val="58720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201952"/>
        <c:crosses val="autoZero"/>
        <c:crossBetween val="midCat"/>
      </c:valAx>
      <c:valAx>
        <c:axId val="587201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72011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5637402120852"/>
          <c:y val="0.76584491454697512"/>
          <c:w val="0.64473314622080191"/>
          <c:h val="0.21610484173349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77562845329332"/>
          <c:y val="3.119847346485775E-2"/>
          <c:w val="0.86880279822807638"/>
          <c:h val="0.63653718672530357"/>
        </c:manualLayout>
      </c:layout>
      <c:lineChart>
        <c:grouping val="standard"/>
        <c:varyColors val="0"/>
        <c:ser>
          <c:idx val="5"/>
          <c:order val="0"/>
          <c:tx>
            <c:strRef>
              <c:f>世帯当たり人員推計!$M$2:$M$3</c:f>
              <c:strCache>
                <c:ptCount val="2"/>
                <c:pt idx="0">
                  <c:v>実績値</c:v>
                </c:pt>
              </c:strCache>
            </c:strRef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世帯当たり人員推計!$M$4:$M$19</c:f>
              <c:numCache>
                <c:formatCode>#,##0.00;"△ "#,##0.00</c:formatCode>
                <c:ptCount val="16"/>
                <c:pt idx="0">
                  <c:v>3.4818310011931879</c:v>
                </c:pt>
                <c:pt idx="1">
                  <c:v>3.2931068342498038</c:v>
                </c:pt>
                <c:pt idx="2">
                  <c:v>3.1316865114625911</c:v>
                </c:pt>
                <c:pt idx="3">
                  <c:v>2.9383373814933793</c:v>
                </c:pt>
                <c:pt idx="4">
                  <c:v>2.7549560596770899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EAB-A52F-BA42C88E1049}"/>
            </c:ext>
          </c:extLst>
        </c:ser>
        <c:ser>
          <c:idx val="0"/>
          <c:order val="1"/>
          <c:tx>
            <c:strRef>
              <c:f>世帯当たり人員推計!$N$3</c:f>
              <c:strCache>
                <c:ptCount val="1"/>
                <c:pt idx="0">
                  <c:v>一次直線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世帯当たり人員推計!$N$4:$N$19</c:f>
              <c:numCache>
                <c:formatCode>#,##0.00;"△ "#,##0.00</c:formatCode>
                <c:ptCount val="16"/>
                <c:pt idx="5">
                  <c:v>2.5771000000000002</c:v>
                </c:pt>
                <c:pt idx="6">
                  <c:v>2.3962000000000003</c:v>
                </c:pt>
                <c:pt idx="7">
                  <c:v>2.2153</c:v>
                </c:pt>
                <c:pt idx="8">
                  <c:v>2.0343999999999998</c:v>
                </c:pt>
                <c:pt idx="9">
                  <c:v>1.8534999999999999</c:v>
                </c:pt>
                <c:pt idx="10">
                  <c:v>1.6726000000000001</c:v>
                </c:pt>
                <c:pt idx="11">
                  <c:v>1.4917000000000002</c:v>
                </c:pt>
                <c:pt idx="12">
                  <c:v>1.3108</c:v>
                </c:pt>
                <c:pt idx="13">
                  <c:v>1.1299000000000001</c:v>
                </c:pt>
                <c:pt idx="14">
                  <c:v>0.94899999999999984</c:v>
                </c:pt>
                <c:pt idx="15">
                  <c:v>0.7681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EAB-A52F-BA42C88E1049}"/>
            </c:ext>
          </c:extLst>
        </c:ser>
        <c:ser>
          <c:idx val="1"/>
          <c:order val="2"/>
          <c:tx>
            <c:strRef>
              <c:f>世帯当たり人員推計!$O$3</c:f>
              <c:strCache>
                <c:ptCount val="1"/>
                <c:pt idx="0">
                  <c:v>二次曲線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世帯当たり人員推計!$O$4:$O$19</c:f>
              <c:numCache>
                <c:formatCode>#,##0.00;"△ "#,##0.00</c:formatCode>
                <c:ptCount val="16"/>
                <c:pt idx="5">
                  <c:v>2.5676999999999999</c:v>
                </c:pt>
                <c:pt idx="6">
                  <c:v>2.3765000000000001</c:v>
                </c:pt>
                <c:pt idx="7">
                  <c:v>2.1822999999999997</c:v>
                </c:pt>
                <c:pt idx="8">
                  <c:v>1.9851000000000001</c:v>
                </c:pt>
                <c:pt idx="9">
                  <c:v>1.7849000000000002</c:v>
                </c:pt>
                <c:pt idx="10">
                  <c:v>1.5817000000000001</c:v>
                </c:pt>
                <c:pt idx="11">
                  <c:v>1.3754999999999997</c:v>
                </c:pt>
                <c:pt idx="12">
                  <c:v>1.1663000000000001</c:v>
                </c:pt>
                <c:pt idx="13">
                  <c:v>0.95409999999999995</c:v>
                </c:pt>
                <c:pt idx="14">
                  <c:v>0.73890000000000011</c:v>
                </c:pt>
                <c:pt idx="15">
                  <c:v>0.52070000000000016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EAB-A52F-BA42C88E1049}"/>
            </c:ext>
          </c:extLst>
        </c:ser>
        <c:ser>
          <c:idx val="2"/>
          <c:order val="3"/>
          <c:tx>
            <c:strRef>
              <c:f>世帯当たり人員推計!$P$3</c:f>
              <c:strCache>
                <c:ptCount val="1"/>
                <c:pt idx="0">
                  <c:v>指数曲線</c:v>
                </c:pt>
              </c:strCache>
            </c:strRef>
          </c:tx>
          <c:spPr>
            <a:ln w="12700">
              <a:solidFill>
                <a:srgbClr val="FFC000"/>
              </a:solidFill>
            </a:ln>
          </c:spPr>
          <c:marker>
            <c:symbol val="triangle"/>
            <c:size val="5"/>
            <c:spPr>
              <a:solidFill>
                <a:srgbClr val="FFC000"/>
              </a:solidFill>
              <a:ln w="12700">
                <a:solidFill>
                  <a:srgbClr val="FFC000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世帯当たり人員推計!$P$4:$P$19</c:f>
              <c:numCache>
                <c:formatCode>#,##0.00;"△ "#,##0.00</c:formatCode>
                <c:ptCount val="16"/>
                <c:pt idx="5">
                  <c:v>2.6146841386218651</c:v>
                </c:pt>
                <c:pt idx="6">
                  <c:v>2.4673465499743541</c:v>
                </c:pt>
                <c:pt idx="7">
                  <c:v>2.3283114421916653</c:v>
                </c:pt>
                <c:pt idx="8">
                  <c:v>2.1971109700406615</c:v>
                </c:pt>
                <c:pt idx="9">
                  <c:v>2.0733036513916838</c:v>
                </c:pt>
                <c:pt idx="10">
                  <c:v>1.9564728816562846</c:v>
                </c:pt>
                <c:pt idx="11">
                  <c:v>1.8462255319364747</c:v>
                </c:pt>
                <c:pt idx="12">
                  <c:v>1.7421906261683298</c:v>
                </c:pt>
                <c:pt idx="13">
                  <c:v>1.6440180928086274</c:v>
                </c:pt>
                <c:pt idx="14">
                  <c:v>1.5513775868640072</c:v>
                </c:pt>
                <c:pt idx="15">
                  <c:v>1.4639573782988475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8A-4EAB-A52F-BA42C88E1049}"/>
            </c:ext>
          </c:extLst>
        </c:ser>
        <c:ser>
          <c:idx val="3"/>
          <c:order val="4"/>
          <c:tx>
            <c:strRef>
              <c:f>世帯当たり人員推計!$Q$3</c:f>
              <c:strCache>
                <c:ptCount val="1"/>
                <c:pt idx="0">
                  <c:v>べき曲線</c:v>
                </c:pt>
              </c:strCache>
            </c:strRef>
          </c:tx>
          <c:spPr>
            <a:ln w="12700">
              <a:solidFill>
                <a:srgbClr val="FF3399"/>
              </a:solidFill>
            </a:ln>
          </c:spPr>
          <c:marker>
            <c:symbol val="diamond"/>
            <c:size val="5"/>
            <c:spPr>
              <a:solidFill>
                <a:srgbClr val="FF3399"/>
              </a:solidFill>
              <a:ln w="12700">
                <a:solidFill>
                  <a:srgbClr val="FF3399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世帯当たり人員推計!$Q$4:$Q$19</c:f>
              <c:numCache>
                <c:formatCode>#,##0.00;"△ "#,##0.00</c:formatCode>
                <c:ptCount val="16"/>
                <c:pt idx="5">
                  <c:v>2.7658277214735678</c:v>
                </c:pt>
                <c:pt idx="6">
                  <c:v>2.7067776051010233</c:v>
                </c:pt>
                <c:pt idx="7">
                  <c:v>2.6566460846740125</c:v>
                </c:pt>
                <c:pt idx="8">
                  <c:v>2.6131981912168412</c:v>
                </c:pt>
                <c:pt idx="9">
                  <c:v>2.5749351764905444</c:v>
                </c:pt>
                <c:pt idx="10">
                  <c:v>2.5408049351965545</c:v>
                </c:pt>
                <c:pt idx="11">
                  <c:v>2.5100416375444801</c:v>
                </c:pt>
                <c:pt idx="12">
                  <c:v>2.4820711743871886</c:v>
                </c:pt>
                <c:pt idx="13">
                  <c:v>2.4564525258126881</c:v>
                </c:pt>
                <c:pt idx="14">
                  <c:v>2.4328398668738314</c:v>
                </c:pt>
                <c:pt idx="15">
                  <c:v>2.4109572107400026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8A-4EAB-A52F-BA42C88E1049}"/>
            </c:ext>
          </c:extLst>
        </c:ser>
        <c:ser>
          <c:idx val="4"/>
          <c:order val="5"/>
          <c:tx>
            <c:strRef>
              <c:f>世帯当たり人員推計!$R$3</c:f>
              <c:strCache>
                <c:ptCount val="1"/>
                <c:pt idx="0">
                  <c:v>ﾛｼﾞｽﾃｨｯｸ曲線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ash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世帯当たり人員推計!$R$4:$R$19</c:f>
              <c:numCache>
                <c:formatCode>#,##0.00;"△ "#,##0.00</c:formatCode>
                <c:ptCount val="16"/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A-4EAB-A52F-BA42C88E1049}"/>
            </c:ext>
          </c:extLst>
        </c:ser>
        <c:ser>
          <c:idx val="6"/>
          <c:order val="6"/>
          <c:tx>
            <c:strRef>
              <c:f>世帯当たり人員推計!$S$2</c:f>
              <c:strCache>
                <c:ptCount val="1"/>
                <c:pt idx="0">
                  <c:v>推計採用値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noFill/>
              <a:ln w="12700">
                <a:solidFill>
                  <a:schemeClr val="tx1"/>
                </a:solidFill>
              </a:ln>
            </c:spPr>
          </c:marker>
          <c:cat>
            <c:numRef>
              <c:f>世帯当たり人員推計!$L$4:$L$19</c:f>
              <c:numCache>
                <c:formatCode>General</c:formatCode>
                <c:ptCount val="16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2025</c:v>
                </c:pt>
                <c:pt idx="6">
                  <c:v>2030</c:v>
                </c:pt>
                <c:pt idx="7">
                  <c:v>2035</c:v>
                </c:pt>
                <c:pt idx="8">
                  <c:v>2040</c:v>
                </c:pt>
                <c:pt idx="9">
                  <c:v>2045</c:v>
                </c:pt>
                <c:pt idx="10">
                  <c:v>2050</c:v>
                </c:pt>
                <c:pt idx="11">
                  <c:v>2055</c:v>
                </c:pt>
                <c:pt idx="12">
                  <c:v>2060</c:v>
                </c:pt>
                <c:pt idx="13">
                  <c:v>2065</c:v>
                </c:pt>
                <c:pt idx="14">
                  <c:v>2070</c:v>
                </c:pt>
                <c:pt idx="15">
                  <c:v>2075</c:v>
                </c:pt>
              </c:numCache>
            </c:numRef>
          </c:cat>
          <c:val>
            <c:numRef>
              <c:f>世帯当たり人員推計!$S$4:$S$19</c:f>
              <c:numCache>
                <c:formatCode>#,##0.00;"△ "#,##0.00</c:formatCode>
                <c:ptCount val="16"/>
                <c:pt idx="5">
                  <c:v>2.6146841386218651</c:v>
                </c:pt>
                <c:pt idx="6">
                  <c:v>2.4673465499743541</c:v>
                </c:pt>
                <c:pt idx="7">
                  <c:v>2.3283114421916653</c:v>
                </c:pt>
                <c:pt idx="8">
                  <c:v>2.1971109700406615</c:v>
                </c:pt>
                <c:pt idx="9">
                  <c:v>2.0733036513916838</c:v>
                </c:pt>
                <c:pt idx="10">
                  <c:v>1.9564728816562846</c:v>
                </c:pt>
                <c:pt idx="11">
                  <c:v>1.8462255319364747</c:v>
                </c:pt>
                <c:pt idx="12">
                  <c:v>1.7421906261683298</c:v>
                </c:pt>
                <c:pt idx="13">
                  <c:v>1.6440180928086274</c:v>
                </c:pt>
                <c:pt idx="14">
                  <c:v>1.5513775868640072</c:v>
                </c:pt>
                <c:pt idx="15">
                  <c:v>1.4639573782988475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48A-4EAB-A52F-BA42C88E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21784"/>
        <c:axId val="590362160"/>
      </c:lineChart>
      <c:catAx>
        <c:axId val="49582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590362160"/>
        <c:crosses val="autoZero"/>
        <c:auto val="1"/>
        <c:lblAlgn val="ctr"/>
        <c:lblOffset val="100"/>
        <c:noMultiLvlLbl val="0"/>
      </c:catAx>
      <c:valAx>
        <c:axId val="59036216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 &quot;#,##0.00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crossAx val="4958217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5.4628422793649892E-2"/>
          <c:y val="0.8404409448818897"/>
          <c:w val="0.88593939222588391"/>
          <c:h val="0.13620161995879537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74</xdr:row>
      <xdr:rowOff>73024</xdr:rowOff>
    </xdr:from>
    <xdr:to>
      <xdr:col>7</xdr:col>
      <xdr:colOff>561975</xdr:colOff>
      <xdr:row>99</xdr:row>
      <xdr:rowOff>111673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209549</xdr:colOff>
      <xdr:row>114</xdr:row>
      <xdr:rowOff>9524</xdr:rowOff>
    </xdr:from>
    <xdr:to>
      <xdr:col>6</xdr:col>
      <xdr:colOff>447675</xdr:colOff>
      <xdr:row>134</xdr:row>
      <xdr:rowOff>50800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258210</xdr:colOff>
      <xdr:row>15</xdr:row>
      <xdr:rowOff>47624</xdr:rowOff>
    </xdr:from>
    <xdr:to>
      <xdr:col>9</xdr:col>
      <xdr:colOff>99393</xdr:colOff>
      <xdr:row>46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765FF2-B38A-465C-AE52-5E36A95F4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714374</xdr:colOff>
      <xdr:row>10</xdr:row>
      <xdr:rowOff>0</xdr:rowOff>
    </xdr:from>
    <xdr:to>
      <xdr:col>28</xdr:col>
      <xdr:colOff>123824</xdr:colOff>
      <xdr:row>24</xdr:row>
      <xdr:rowOff>123824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D07D91A-1333-4C94-800D-23A03A843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0.09773</cdr:x>
      <cdr:y>0.30278</cdr:y>
    </cdr:from>
    <cdr:to>
      <cdr:x>0.15648</cdr:x>
      <cdr:y>0.34215</cdr:y>
    </cdr:to>
    <cdr:sp macro="" textlink="主要指標!$C$72">
      <cdr:nvSpPr>
        <cdr:cNvPr id="2" name="テキスト ボックス 1"/>
        <cdr:cNvSpPr txBox="1"/>
      </cdr:nvSpPr>
      <cdr:spPr>
        <a:xfrm xmlns:a="http://schemas.openxmlformats.org/drawingml/2006/main">
          <a:off x="615918" y="1140216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C90A197F-6125-4D50-A9EB-6167349DAED2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(14.8%)</a:t>
          </a:fld>
          <a:endParaRPr lang="ja-JP" altLang="en-US" sz="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0.09124</cdr:x>
      <cdr:y>0.84783</cdr:y>
    </cdr:from>
    <cdr:to>
      <cdr:x>0.88386</cdr:x>
      <cdr:y>0.96258</cdr:y>
    </cdr:to>
    <cdr:sp macro="" textlink="">
      <cdr:nvSpPr>
        <cdr:cNvPr id="1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EB73D69-D0ED-4B90-ACD6-7AE336E6C203}"/>
            </a:ext>
          </a:extLst>
        </cdr:cNvPr>
        <cdr:cNvSpPr txBox="1"/>
      </cdr:nvSpPr>
      <cdr:spPr>
        <a:xfrm xmlns:a="http://schemas.openxmlformats.org/drawingml/2006/main">
          <a:off x="576188" y="3263000"/>
          <a:ext cx="5005463" cy="441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2010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）、平成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2015</a:t>
          </a:r>
          <a:r>
            <a:rPr lang="ja-JP" altLang="en-US" sz="800" noProof="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2020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）は国勢調査による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実績値</a:t>
          </a:r>
          <a:r>
            <a:rPr lang="ja-JP" altLang="ja-JP" sz="800"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2025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）～令和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42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2060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）は本町独自推計値。</a:t>
          </a:r>
        </a:p>
      </cdr:txBody>
    </cdr:sp>
  </cdr:relSizeAnchor>
  <cdr:relSizeAnchor xmlns:cdr="http://schemas.openxmlformats.org/drawingml/2006/chartDrawing">
    <cdr:from>
      <cdr:x>0.23779</cdr:x>
      <cdr:y>0.26923</cdr:y>
    </cdr:from>
    <cdr:to>
      <cdr:x>0.29654</cdr:x>
      <cdr:y>0.3086</cdr:y>
    </cdr:to>
    <cdr:sp macro="" textlink="主要指標!$E$72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F42DD196-C91F-4BF9-B41E-E3A6DBB1EF7D}"/>
            </a:ext>
          </a:extLst>
        </cdr:cNvPr>
        <cdr:cNvSpPr txBox="1"/>
      </cdr:nvSpPr>
      <cdr:spPr>
        <a:xfrm xmlns:a="http://schemas.openxmlformats.org/drawingml/2006/main">
          <a:off x="1498609" y="1013873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8427F971-61B3-4D27-B436-4D2F91375F05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(19.4%)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0.30692</cdr:x>
      <cdr:y>0.23722</cdr:y>
    </cdr:from>
    <cdr:to>
      <cdr:x>0.36567</cdr:x>
      <cdr:y>0.27659</cdr:y>
    </cdr:to>
    <cdr:sp macro="" textlink="主要指標!$F$72">
      <cdr:nvSpPr>
        <cdr:cNvPr id="9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539A50BA-CC79-4025-915B-9FD5E9F883BA}"/>
            </a:ext>
          </a:extLst>
        </cdr:cNvPr>
        <cdr:cNvSpPr txBox="1"/>
      </cdr:nvSpPr>
      <cdr:spPr>
        <a:xfrm xmlns:a="http://schemas.openxmlformats.org/drawingml/2006/main">
          <a:off x="1938223" y="912962"/>
          <a:ext cx="371011" cy="151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B35807D4-1473-40F5-A2A8-4B859B1E38F6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(20.7%)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0.37295</cdr:x>
      <cdr:y>0.22254</cdr:y>
    </cdr:from>
    <cdr:to>
      <cdr:x>0.4317</cdr:x>
      <cdr:y>0.26191</cdr:y>
    </cdr:to>
    <cdr:sp macro="" textlink="主要指標!$G$72">
      <cdr:nvSpPr>
        <cdr:cNvPr id="18" name="テキスト ボックス 17">
          <a:extLst xmlns:a="http://schemas.openxmlformats.org/drawingml/2006/main">
            <a:ext uri="{FF2B5EF4-FFF2-40B4-BE49-F238E27FC236}">
              <a16:creationId xmlns:a16="http://schemas.microsoft.com/office/drawing/2014/main" id="{A7B09CF2-82FF-4D65-ACE1-C2DD2F1BBB56}"/>
            </a:ext>
          </a:extLst>
        </cdr:cNvPr>
        <cdr:cNvSpPr txBox="1"/>
      </cdr:nvSpPr>
      <cdr:spPr>
        <a:xfrm xmlns:a="http://schemas.openxmlformats.org/drawingml/2006/main">
          <a:off x="2355208" y="856483"/>
          <a:ext cx="371010" cy="151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A4279A8B-6FA6-426C-BD6D-F95F5BC1F265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(21.4%)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0.44449</cdr:x>
      <cdr:y>0.21074</cdr:y>
    </cdr:from>
    <cdr:to>
      <cdr:x>0.50324</cdr:x>
      <cdr:y>0.25011</cdr:y>
    </cdr:to>
    <cdr:sp macro="" textlink="主要指標!$H$72">
      <cdr:nvSpPr>
        <cdr:cNvPr id="21" name="テキスト ボックス 20">
          <a:extLst xmlns:a="http://schemas.openxmlformats.org/drawingml/2006/main">
            <a:ext uri="{FF2B5EF4-FFF2-40B4-BE49-F238E27FC236}">
              <a16:creationId xmlns:a16="http://schemas.microsoft.com/office/drawing/2014/main" id="{9E1C028B-DC68-43C6-A7C7-B2AA0E698F80}"/>
            </a:ext>
          </a:extLst>
        </cdr:cNvPr>
        <cdr:cNvSpPr txBox="1"/>
      </cdr:nvSpPr>
      <cdr:spPr>
        <a:xfrm xmlns:a="http://schemas.openxmlformats.org/drawingml/2006/main">
          <a:off x="2806988" y="811051"/>
          <a:ext cx="371011" cy="151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C27C2F40-2D09-418E-BC17-30164E0F827B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(22.1%)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0.51475</cdr:x>
      <cdr:y>0.20561</cdr:y>
    </cdr:from>
    <cdr:to>
      <cdr:x>0.5735</cdr:x>
      <cdr:y>0.24498</cdr:y>
    </cdr:to>
    <cdr:sp macro="" textlink="主要指標!$I$72">
      <cdr:nvSpPr>
        <cdr:cNvPr id="24" name="テキスト ボックス 23">
          <a:extLst xmlns:a="http://schemas.openxmlformats.org/drawingml/2006/main">
            <a:ext uri="{FF2B5EF4-FFF2-40B4-BE49-F238E27FC236}">
              <a16:creationId xmlns:a16="http://schemas.microsoft.com/office/drawing/2014/main" id="{EA9B69E8-02F8-4978-9017-F12446F2B32E}"/>
            </a:ext>
          </a:extLst>
        </cdr:cNvPr>
        <cdr:cNvSpPr txBox="1"/>
      </cdr:nvSpPr>
      <cdr:spPr>
        <a:xfrm xmlns:a="http://schemas.openxmlformats.org/drawingml/2006/main">
          <a:off x="3250685" y="791308"/>
          <a:ext cx="371011" cy="151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88153A09-B085-4616-B166-B6BD138601CA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(23.5%)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0.58305</cdr:x>
      <cdr:y>0.20255</cdr:y>
    </cdr:from>
    <cdr:to>
      <cdr:x>0.6418</cdr:x>
      <cdr:y>0.24192</cdr:y>
    </cdr:to>
    <cdr:sp macro="" textlink="主要指標!$J$72">
      <cdr:nvSpPr>
        <cdr:cNvPr id="27" name="テキスト ボックス 26">
          <a:extLst xmlns:a="http://schemas.openxmlformats.org/drawingml/2006/main">
            <a:ext uri="{FF2B5EF4-FFF2-40B4-BE49-F238E27FC236}">
              <a16:creationId xmlns:a16="http://schemas.microsoft.com/office/drawing/2014/main" id="{23C277CF-D37A-48F9-8C56-495E71331484}"/>
            </a:ext>
          </a:extLst>
        </cdr:cNvPr>
        <cdr:cNvSpPr txBox="1"/>
      </cdr:nvSpPr>
      <cdr:spPr>
        <a:xfrm xmlns:a="http://schemas.openxmlformats.org/drawingml/2006/main">
          <a:off x="3682005" y="779531"/>
          <a:ext cx="371011" cy="151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39E8B58C-C340-470C-88A0-D8E912918A78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(24.6%)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0.65205</cdr:x>
      <cdr:y>0.21096</cdr:y>
    </cdr:from>
    <cdr:to>
      <cdr:x>0.7108</cdr:x>
      <cdr:y>0.25033</cdr:y>
    </cdr:to>
    <cdr:sp macro="" textlink="主要指標!$K$72">
      <cdr:nvSpPr>
        <cdr:cNvPr id="30" name="テキスト ボックス 29">
          <a:extLst xmlns:a="http://schemas.openxmlformats.org/drawingml/2006/main">
            <a:ext uri="{FF2B5EF4-FFF2-40B4-BE49-F238E27FC236}">
              <a16:creationId xmlns:a16="http://schemas.microsoft.com/office/drawing/2014/main" id="{D35ED9D1-BE62-4E58-9F7E-57E298A83D6C}"/>
            </a:ext>
          </a:extLst>
        </cdr:cNvPr>
        <cdr:cNvSpPr txBox="1"/>
      </cdr:nvSpPr>
      <cdr:spPr>
        <a:xfrm xmlns:a="http://schemas.openxmlformats.org/drawingml/2006/main">
          <a:off x="4117745" y="811915"/>
          <a:ext cx="371011" cy="151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11E34BE8-F8AE-486B-A5E7-63449421FA41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(26.0%)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0.72222</cdr:x>
      <cdr:y>0.21729</cdr:y>
    </cdr:from>
    <cdr:to>
      <cdr:x>0.78097</cdr:x>
      <cdr:y>0.25666</cdr:y>
    </cdr:to>
    <cdr:sp macro="" textlink="主要指標!$L$72">
      <cdr:nvSpPr>
        <cdr:cNvPr id="33" name="テキスト ボックス 32">
          <a:extLst xmlns:a="http://schemas.openxmlformats.org/drawingml/2006/main">
            <a:ext uri="{FF2B5EF4-FFF2-40B4-BE49-F238E27FC236}">
              <a16:creationId xmlns:a16="http://schemas.microsoft.com/office/drawing/2014/main" id="{26E5B789-5067-4B29-A0DF-65FCFCCB39AC}"/>
            </a:ext>
          </a:extLst>
        </cdr:cNvPr>
        <cdr:cNvSpPr txBox="1"/>
      </cdr:nvSpPr>
      <cdr:spPr>
        <a:xfrm xmlns:a="http://schemas.openxmlformats.org/drawingml/2006/main">
          <a:off x="4560874" y="836276"/>
          <a:ext cx="371011" cy="151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81748E6F-2068-4C93-A4D4-9B69A6222458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(27.6%)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0.78943</cdr:x>
      <cdr:y>0.22758</cdr:y>
    </cdr:from>
    <cdr:to>
      <cdr:x>0.84818</cdr:x>
      <cdr:y>0.26695</cdr:y>
    </cdr:to>
    <cdr:sp macro="" textlink="主要指標!$M$72">
      <cdr:nvSpPr>
        <cdr:cNvPr id="36" name="テキスト ボックス 35">
          <a:extLst xmlns:a="http://schemas.openxmlformats.org/drawingml/2006/main">
            <a:ext uri="{FF2B5EF4-FFF2-40B4-BE49-F238E27FC236}">
              <a16:creationId xmlns:a16="http://schemas.microsoft.com/office/drawing/2014/main" id="{548EFFD4-5A84-4AC9-91BF-B77E8793130B}"/>
            </a:ext>
          </a:extLst>
        </cdr:cNvPr>
        <cdr:cNvSpPr txBox="1"/>
      </cdr:nvSpPr>
      <cdr:spPr>
        <a:xfrm xmlns:a="http://schemas.openxmlformats.org/drawingml/2006/main">
          <a:off x="4975176" y="857026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C2A1F3D8-04B8-4D44-B4CF-F5DD9E1D3094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(28.4%)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0.17035</cdr:x>
      <cdr:y>0.29403</cdr:y>
    </cdr:from>
    <cdr:to>
      <cdr:x>0.2291</cdr:x>
      <cdr:y>0.3334</cdr:y>
    </cdr:to>
    <cdr:sp macro="" textlink="主要指標!$D$72">
      <cdr:nvSpPr>
        <cdr:cNvPr id="3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89ECB75-6121-4B01-A893-AAE89062EC40}"/>
            </a:ext>
          </a:extLst>
        </cdr:cNvPr>
        <cdr:cNvSpPr txBox="1"/>
      </cdr:nvSpPr>
      <cdr:spPr>
        <a:xfrm xmlns:a="http://schemas.openxmlformats.org/drawingml/2006/main">
          <a:off x="1073586" y="1107265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45AAD690-9411-44F8-BD04-049EACDC82EA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(17.0%)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0.10528</cdr:x>
      <cdr:y>0.23596</cdr:y>
    </cdr:from>
    <cdr:to>
      <cdr:x>0.15517</cdr:x>
      <cdr:y>0.27533</cdr:y>
    </cdr:to>
    <cdr:sp macro="" textlink="主要指標!$C$73">
      <cdr:nvSpPr>
        <cdr:cNvPr id="42" name="テキスト ボックス 41">
          <a:extLst xmlns:a="http://schemas.openxmlformats.org/drawingml/2006/main">
            <a:ext uri="{FF2B5EF4-FFF2-40B4-BE49-F238E27FC236}">
              <a16:creationId xmlns:a16="http://schemas.microsoft.com/office/drawing/2014/main" id="{C8F21784-2B52-450F-9635-1114E1166A1E}"/>
            </a:ext>
          </a:extLst>
        </cdr:cNvPr>
        <cdr:cNvSpPr txBox="1"/>
      </cdr:nvSpPr>
      <cdr:spPr>
        <a:xfrm xmlns:a="http://schemas.openxmlformats.org/drawingml/2006/main">
          <a:off x="663500" y="888584"/>
          <a:ext cx="314445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B550E17B-EA60-4585-8BE3-0B27FFB29614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(0.2%)</a:t>
          </a:fld>
          <a:endParaRPr lang="ja-JP" altLang="en-US" sz="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0.17315</cdr:x>
      <cdr:y>0.20873</cdr:y>
    </cdr:from>
    <cdr:to>
      <cdr:x>0.22304</cdr:x>
      <cdr:y>0.2481</cdr:y>
    </cdr:to>
    <cdr:sp macro="" textlink="主要指標!$D$73">
      <cdr:nvSpPr>
        <cdr:cNvPr id="43" name="テキスト ボックス 42">
          <a:extLst xmlns:a="http://schemas.openxmlformats.org/drawingml/2006/main">
            <a:ext uri="{FF2B5EF4-FFF2-40B4-BE49-F238E27FC236}">
              <a16:creationId xmlns:a16="http://schemas.microsoft.com/office/drawing/2014/main" id="{F5B71D63-3468-4EA3-BDBB-8CC5C2241F3C}"/>
            </a:ext>
          </a:extLst>
        </cdr:cNvPr>
        <cdr:cNvSpPr txBox="1"/>
      </cdr:nvSpPr>
      <cdr:spPr>
        <a:xfrm xmlns:a="http://schemas.openxmlformats.org/drawingml/2006/main">
          <a:off x="1091233" y="786040"/>
          <a:ext cx="314445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5D12AAE7-19A2-4F3E-9C49-256514E1F0FC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(0.8%)</a:t>
          </a:fld>
          <a:endParaRPr lang="ja-JP" altLang="en-US" sz="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0.24404</cdr:x>
      <cdr:y>0.17161</cdr:y>
    </cdr:from>
    <cdr:to>
      <cdr:x>0.29393</cdr:x>
      <cdr:y>0.21098</cdr:y>
    </cdr:to>
    <cdr:sp macro="" textlink="主要指標!$E$73">
      <cdr:nvSpPr>
        <cdr:cNvPr id="44" name="テキスト ボックス 43">
          <a:extLst xmlns:a="http://schemas.openxmlformats.org/drawingml/2006/main">
            <a:ext uri="{FF2B5EF4-FFF2-40B4-BE49-F238E27FC236}">
              <a16:creationId xmlns:a16="http://schemas.microsoft.com/office/drawing/2014/main" id="{6A14A039-557E-4F3F-9846-D268F9A62D51}"/>
            </a:ext>
          </a:extLst>
        </cdr:cNvPr>
        <cdr:cNvSpPr txBox="1"/>
      </cdr:nvSpPr>
      <cdr:spPr>
        <a:xfrm xmlns:a="http://schemas.openxmlformats.org/drawingml/2006/main">
          <a:off x="1537998" y="646253"/>
          <a:ext cx="314445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79242D17-1B2F-4287-8C0D-C4F2A01CC6A7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(0.8%)</a:t>
          </a:fld>
          <a:endParaRPr lang="ja-JP" altLang="en-US" sz="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0.09773</cdr:x>
      <cdr:y>0.51562</cdr:y>
    </cdr:from>
    <cdr:to>
      <cdr:x>0.15648</cdr:x>
      <cdr:y>0.55499</cdr:y>
    </cdr:to>
    <cdr:sp macro="" textlink="主要指標!$C$71">
      <cdr:nvSpPr>
        <cdr:cNvPr id="45" name="テキスト ボックス 44">
          <a:extLst xmlns:a="http://schemas.openxmlformats.org/drawingml/2006/main">
            <a:ext uri="{FF2B5EF4-FFF2-40B4-BE49-F238E27FC236}">
              <a16:creationId xmlns:a16="http://schemas.microsoft.com/office/drawing/2014/main" id="{5D418230-06E1-4B4A-93B6-3E6C41C8AFFC}"/>
            </a:ext>
          </a:extLst>
        </cdr:cNvPr>
        <cdr:cNvSpPr txBox="1"/>
      </cdr:nvSpPr>
      <cdr:spPr>
        <a:xfrm xmlns:a="http://schemas.openxmlformats.org/drawingml/2006/main">
          <a:off x="615918" y="1941734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2000EB5D-CEF8-45E4-8F24-D9C8B4F37B9D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(65.4%)</a:t>
          </a:fld>
          <a:endParaRPr lang="ja-JP" altLang="en-US" sz="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0.23628</cdr:x>
      <cdr:y>0.49197</cdr:y>
    </cdr:from>
    <cdr:to>
      <cdr:x>0.29503</cdr:x>
      <cdr:y>0.53134</cdr:y>
    </cdr:to>
    <cdr:sp macro="" textlink="主要指標!$E$71">
      <cdr:nvSpPr>
        <cdr:cNvPr id="46" name="テキスト ボックス 45">
          <a:extLst xmlns:a="http://schemas.openxmlformats.org/drawingml/2006/main">
            <a:ext uri="{FF2B5EF4-FFF2-40B4-BE49-F238E27FC236}">
              <a16:creationId xmlns:a16="http://schemas.microsoft.com/office/drawing/2014/main" id="{DC2C5608-EA94-4970-92FD-9AD27878929E}"/>
            </a:ext>
          </a:extLst>
        </cdr:cNvPr>
        <cdr:cNvSpPr txBox="1"/>
      </cdr:nvSpPr>
      <cdr:spPr>
        <a:xfrm xmlns:a="http://schemas.openxmlformats.org/drawingml/2006/main">
          <a:off x="1489093" y="1852672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2C5D3864-5D97-4E9D-82E5-DE0EE3FB0CDC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(59.6%)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0.30541</cdr:x>
      <cdr:y>0.4847</cdr:y>
    </cdr:from>
    <cdr:to>
      <cdr:x>0.36416</cdr:x>
      <cdr:y>0.52407</cdr:y>
    </cdr:to>
    <cdr:sp macro="" textlink="主要指標!$F$71">
      <cdr:nvSpPr>
        <cdr:cNvPr id="47" name="テキスト ボックス 46">
          <a:extLst xmlns:a="http://schemas.openxmlformats.org/drawingml/2006/main">
            <a:ext uri="{FF2B5EF4-FFF2-40B4-BE49-F238E27FC236}">
              <a16:creationId xmlns:a16="http://schemas.microsoft.com/office/drawing/2014/main" id="{E7313612-BEAC-4D2A-952F-B79BFFC03589}"/>
            </a:ext>
          </a:extLst>
        </cdr:cNvPr>
        <cdr:cNvSpPr txBox="1"/>
      </cdr:nvSpPr>
      <cdr:spPr>
        <a:xfrm xmlns:a="http://schemas.openxmlformats.org/drawingml/2006/main">
          <a:off x="1924767" y="1825294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A57219D3-E390-4B76-9F13-213EA72EAE54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(58.7%)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0.37144</cdr:x>
      <cdr:y>0.48241</cdr:y>
    </cdr:from>
    <cdr:to>
      <cdr:x>0.43019</cdr:x>
      <cdr:y>0.52178</cdr:y>
    </cdr:to>
    <cdr:sp macro="" textlink="主要指標!$G$71">
      <cdr:nvSpPr>
        <cdr:cNvPr id="48" name="テキスト ボックス 47">
          <a:extLst xmlns:a="http://schemas.openxmlformats.org/drawingml/2006/main">
            <a:ext uri="{FF2B5EF4-FFF2-40B4-BE49-F238E27FC236}">
              <a16:creationId xmlns:a16="http://schemas.microsoft.com/office/drawing/2014/main" id="{C233DB2E-F007-40B2-8D63-15527890CF5F}"/>
            </a:ext>
          </a:extLst>
        </cdr:cNvPr>
        <cdr:cNvSpPr txBox="1"/>
      </cdr:nvSpPr>
      <cdr:spPr>
        <a:xfrm xmlns:a="http://schemas.openxmlformats.org/drawingml/2006/main">
          <a:off x="2340903" y="1816671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0CC87C87-189B-402D-B905-A2696EFC8EFA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(59.1%)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0.44298</cdr:x>
      <cdr:y>0.48545</cdr:y>
    </cdr:from>
    <cdr:to>
      <cdr:x>0.50173</cdr:x>
      <cdr:y>0.52482</cdr:y>
    </cdr:to>
    <cdr:sp macro="" textlink="主要指標!$H$71">
      <cdr:nvSpPr>
        <cdr:cNvPr id="49" name="テキスト ボックス 48">
          <a:extLst xmlns:a="http://schemas.openxmlformats.org/drawingml/2006/main">
            <a:ext uri="{FF2B5EF4-FFF2-40B4-BE49-F238E27FC236}">
              <a16:creationId xmlns:a16="http://schemas.microsoft.com/office/drawing/2014/main" id="{AE6EDCE0-A5D2-48D7-86C7-0567387E647D}"/>
            </a:ext>
          </a:extLst>
        </cdr:cNvPr>
        <cdr:cNvSpPr txBox="1"/>
      </cdr:nvSpPr>
      <cdr:spPr>
        <a:xfrm xmlns:a="http://schemas.openxmlformats.org/drawingml/2006/main">
          <a:off x="2791765" y="1828119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D89903C9-78E2-4A97-848C-904B7E5ED3EC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(59.6%)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0.51325</cdr:x>
      <cdr:y>0.48527</cdr:y>
    </cdr:from>
    <cdr:to>
      <cdr:x>0.572</cdr:x>
      <cdr:y>0.52464</cdr:y>
    </cdr:to>
    <cdr:sp macro="" textlink="主要指標!$I$71">
      <cdr:nvSpPr>
        <cdr:cNvPr id="50" name="テキスト ボックス 49">
          <a:extLst xmlns:a="http://schemas.openxmlformats.org/drawingml/2006/main">
            <a:ext uri="{FF2B5EF4-FFF2-40B4-BE49-F238E27FC236}">
              <a16:creationId xmlns:a16="http://schemas.microsoft.com/office/drawing/2014/main" id="{E7709B1F-E4A7-44C6-810E-C94F3BB199F9}"/>
            </a:ext>
          </a:extLst>
        </cdr:cNvPr>
        <cdr:cNvSpPr txBox="1"/>
      </cdr:nvSpPr>
      <cdr:spPr>
        <a:xfrm xmlns:a="http://schemas.openxmlformats.org/drawingml/2006/main">
          <a:off x="3234624" y="1827441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B3D4B950-B29C-4161-8738-A2F2BF13452E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(58.5%)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0.58155</cdr:x>
      <cdr:y>0.47973</cdr:y>
    </cdr:from>
    <cdr:to>
      <cdr:x>0.6403</cdr:x>
      <cdr:y>0.5191</cdr:y>
    </cdr:to>
    <cdr:sp macro="" textlink="主要指標!$J$71">
      <cdr:nvSpPr>
        <cdr:cNvPr id="51" name="テキスト ボックス 50">
          <a:extLst xmlns:a="http://schemas.openxmlformats.org/drawingml/2006/main">
            <a:ext uri="{FF2B5EF4-FFF2-40B4-BE49-F238E27FC236}">
              <a16:creationId xmlns:a16="http://schemas.microsoft.com/office/drawing/2014/main" id="{885D2085-9E50-47C3-BD19-D126222F3314}"/>
            </a:ext>
          </a:extLst>
        </cdr:cNvPr>
        <cdr:cNvSpPr txBox="1"/>
      </cdr:nvSpPr>
      <cdr:spPr>
        <a:xfrm xmlns:a="http://schemas.openxmlformats.org/drawingml/2006/main">
          <a:off x="3665067" y="1806578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0CE1B716-015A-4761-B8A2-A718C8884120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(57.2%)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0.65054</cdr:x>
      <cdr:y>0.47578</cdr:y>
    </cdr:from>
    <cdr:to>
      <cdr:x>0.70929</cdr:x>
      <cdr:y>0.51515</cdr:y>
    </cdr:to>
    <cdr:sp macro="" textlink="主要指標!$K$71">
      <cdr:nvSpPr>
        <cdr:cNvPr id="52" name="テキスト ボックス 51">
          <a:extLst xmlns:a="http://schemas.openxmlformats.org/drawingml/2006/main">
            <a:ext uri="{FF2B5EF4-FFF2-40B4-BE49-F238E27FC236}">
              <a16:creationId xmlns:a16="http://schemas.microsoft.com/office/drawing/2014/main" id="{6A5A90B1-7944-4828-B020-B20A38097F40}"/>
            </a:ext>
          </a:extLst>
        </cdr:cNvPr>
        <cdr:cNvSpPr txBox="1"/>
      </cdr:nvSpPr>
      <cdr:spPr>
        <a:xfrm xmlns:a="http://schemas.openxmlformats.org/drawingml/2006/main">
          <a:off x="4099858" y="1791703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984A6384-5CF9-4C04-9BEC-394B54A8ED45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(55.6%)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0.72071</cdr:x>
      <cdr:y>0.47963</cdr:y>
    </cdr:from>
    <cdr:to>
      <cdr:x>0.77946</cdr:x>
      <cdr:y>0.519</cdr:y>
    </cdr:to>
    <cdr:sp macro="" textlink="主要指標!$L$71">
      <cdr:nvSpPr>
        <cdr:cNvPr id="53" name="テキスト ボックス 52">
          <a:extLst xmlns:a="http://schemas.openxmlformats.org/drawingml/2006/main">
            <a:ext uri="{FF2B5EF4-FFF2-40B4-BE49-F238E27FC236}">
              <a16:creationId xmlns:a16="http://schemas.microsoft.com/office/drawing/2014/main" id="{04FAB068-0126-469D-982C-432AF064CA32}"/>
            </a:ext>
          </a:extLst>
        </cdr:cNvPr>
        <cdr:cNvSpPr txBox="1"/>
      </cdr:nvSpPr>
      <cdr:spPr>
        <a:xfrm xmlns:a="http://schemas.openxmlformats.org/drawingml/2006/main">
          <a:off x="4542086" y="1806202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87D18801-95F2-4681-8A51-26F08AE28437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(54.3%)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0.78792</cdr:x>
      <cdr:y>0.47507</cdr:y>
    </cdr:from>
    <cdr:to>
      <cdr:x>0.84667</cdr:x>
      <cdr:y>0.51444</cdr:y>
    </cdr:to>
    <cdr:sp macro="" textlink="主要指標!$M$71">
      <cdr:nvSpPr>
        <cdr:cNvPr id="54" name="テキスト ボックス 53">
          <a:extLst xmlns:a="http://schemas.openxmlformats.org/drawingml/2006/main">
            <a:ext uri="{FF2B5EF4-FFF2-40B4-BE49-F238E27FC236}">
              <a16:creationId xmlns:a16="http://schemas.microsoft.com/office/drawing/2014/main" id="{9263EE1E-3A5A-4126-8FA0-EACA3B2DEF47}"/>
            </a:ext>
          </a:extLst>
        </cdr:cNvPr>
        <cdr:cNvSpPr txBox="1"/>
      </cdr:nvSpPr>
      <cdr:spPr>
        <a:xfrm xmlns:a="http://schemas.openxmlformats.org/drawingml/2006/main">
          <a:off x="4965659" y="1789030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56E1D663-15C9-42DE-A7B3-E801ED13860C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(54.0%)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0.16884</cdr:x>
      <cdr:y>0.50687</cdr:y>
    </cdr:from>
    <cdr:to>
      <cdr:x>0.22759</cdr:x>
      <cdr:y>0.54624</cdr:y>
    </cdr:to>
    <cdr:sp macro="" textlink="主要指標!$D$71">
      <cdr:nvSpPr>
        <cdr:cNvPr id="5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C371174-6CE1-45B2-8D53-84A3C9DD0349}"/>
            </a:ext>
          </a:extLst>
        </cdr:cNvPr>
        <cdr:cNvSpPr txBox="1"/>
      </cdr:nvSpPr>
      <cdr:spPr>
        <a:xfrm xmlns:a="http://schemas.openxmlformats.org/drawingml/2006/main">
          <a:off x="1064070" y="1908783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AC06B61-7F04-4A6D-A845-72FB556284B3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(62.5%)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0.09773</cdr:x>
      <cdr:y>0.68639</cdr:y>
    </cdr:from>
    <cdr:to>
      <cdr:x>0.15648</cdr:x>
      <cdr:y>0.72576</cdr:y>
    </cdr:to>
    <cdr:sp macro="" textlink="主要指標!$C$70">
      <cdr:nvSpPr>
        <cdr:cNvPr id="56" name="テキスト ボックス 55">
          <a:extLst xmlns:a="http://schemas.openxmlformats.org/drawingml/2006/main">
            <a:ext uri="{FF2B5EF4-FFF2-40B4-BE49-F238E27FC236}">
              <a16:creationId xmlns:a16="http://schemas.microsoft.com/office/drawing/2014/main" id="{190BF69C-E024-485B-AD84-85226B81D4A6}"/>
            </a:ext>
          </a:extLst>
        </cdr:cNvPr>
        <cdr:cNvSpPr txBox="1"/>
      </cdr:nvSpPr>
      <cdr:spPr>
        <a:xfrm xmlns:a="http://schemas.openxmlformats.org/drawingml/2006/main">
          <a:off x="615918" y="2584823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ECFF46A1-12BB-4313-B62A-2E466A626E92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(19.6%)</a:t>
          </a:fld>
          <a:endParaRPr lang="ja-JP" altLang="en-US" sz="3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0.23628</cdr:x>
      <cdr:y>0.68253</cdr:y>
    </cdr:from>
    <cdr:to>
      <cdr:x>0.29503</cdr:x>
      <cdr:y>0.7219</cdr:y>
    </cdr:to>
    <cdr:sp macro="" textlink="主要指標!$E$70">
      <cdr:nvSpPr>
        <cdr:cNvPr id="57" name="テキスト ボックス 56">
          <a:extLst xmlns:a="http://schemas.openxmlformats.org/drawingml/2006/main">
            <a:ext uri="{FF2B5EF4-FFF2-40B4-BE49-F238E27FC236}">
              <a16:creationId xmlns:a16="http://schemas.microsoft.com/office/drawing/2014/main" id="{071E1D10-F5E8-4AF6-BD4F-0B9C4F38A2CB}"/>
            </a:ext>
          </a:extLst>
        </cdr:cNvPr>
        <cdr:cNvSpPr txBox="1"/>
      </cdr:nvSpPr>
      <cdr:spPr>
        <a:xfrm xmlns:a="http://schemas.openxmlformats.org/drawingml/2006/main">
          <a:off x="1489093" y="2570287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C3445E9A-622E-428C-AE9B-31DE402ECD21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(20.2%)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0.30541</cdr:x>
      <cdr:y>0.67774</cdr:y>
    </cdr:from>
    <cdr:to>
      <cdr:x>0.36416</cdr:x>
      <cdr:y>0.71711</cdr:y>
    </cdr:to>
    <cdr:sp macro="" textlink="主要指標!$F$70">
      <cdr:nvSpPr>
        <cdr:cNvPr id="58" name="テキスト ボックス 57">
          <a:extLst xmlns:a="http://schemas.openxmlformats.org/drawingml/2006/main">
            <a:ext uri="{FF2B5EF4-FFF2-40B4-BE49-F238E27FC236}">
              <a16:creationId xmlns:a16="http://schemas.microsoft.com/office/drawing/2014/main" id="{59CE50F0-230A-4B12-BC75-A6B5FD5E1CFA}"/>
            </a:ext>
          </a:extLst>
        </cdr:cNvPr>
        <cdr:cNvSpPr txBox="1"/>
      </cdr:nvSpPr>
      <cdr:spPr>
        <a:xfrm xmlns:a="http://schemas.openxmlformats.org/drawingml/2006/main">
          <a:off x="1924767" y="2552249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56089629-0222-4D3C-800D-710523973B2E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(20.5%)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0.37295</cdr:x>
      <cdr:y>0.67792</cdr:y>
    </cdr:from>
    <cdr:to>
      <cdr:x>0.4317</cdr:x>
      <cdr:y>0.71729</cdr:y>
    </cdr:to>
    <cdr:sp macro="" textlink="主要指標!$G$70">
      <cdr:nvSpPr>
        <cdr:cNvPr id="59" name="テキスト ボックス 58">
          <a:extLst xmlns:a="http://schemas.openxmlformats.org/drawingml/2006/main">
            <a:ext uri="{FF2B5EF4-FFF2-40B4-BE49-F238E27FC236}">
              <a16:creationId xmlns:a16="http://schemas.microsoft.com/office/drawing/2014/main" id="{3879B5CD-E34D-4C35-9CF5-555B382900A5}"/>
            </a:ext>
          </a:extLst>
        </cdr:cNvPr>
        <cdr:cNvSpPr txBox="1"/>
      </cdr:nvSpPr>
      <cdr:spPr>
        <a:xfrm xmlns:a="http://schemas.openxmlformats.org/drawingml/2006/main">
          <a:off x="2350420" y="2552927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27E35EFC-5D90-4C93-9691-5546924F3E69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(19.5%)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0.44449</cdr:x>
      <cdr:y>0.68097</cdr:y>
    </cdr:from>
    <cdr:to>
      <cdr:x>0.50324</cdr:x>
      <cdr:y>0.72034</cdr:y>
    </cdr:to>
    <cdr:sp macro="" textlink="主要指標!$H$70">
      <cdr:nvSpPr>
        <cdr:cNvPr id="60" name="テキスト ボックス 59">
          <a:extLst xmlns:a="http://schemas.openxmlformats.org/drawingml/2006/main">
            <a:ext uri="{FF2B5EF4-FFF2-40B4-BE49-F238E27FC236}">
              <a16:creationId xmlns:a16="http://schemas.microsoft.com/office/drawing/2014/main" id="{1723B4E9-AA34-4003-838E-9D614721C47B}"/>
            </a:ext>
          </a:extLst>
        </cdr:cNvPr>
        <cdr:cNvSpPr txBox="1"/>
      </cdr:nvSpPr>
      <cdr:spPr>
        <a:xfrm xmlns:a="http://schemas.openxmlformats.org/drawingml/2006/main">
          <a:off x="2801282" y="2564412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B1C76ABF-F644-406B-B39F-87E48952C443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(18.4%)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0.51475</cdr:x>
      <cdr:y>0.68078</cdr:y>
    </cdr:from>
    <cdr:to>
      <cdr:x>0.5735</cdr:x>
      <cdr:y>0.72015</cdr:y>
    </cdr:to>
    <cdr:sp macro="" textlink="主要指標!$I$70">
      <cdr:nvSpPr>
        <cdr:cNvPr id="61" name="テキスト ボックス 60">
          <a:extLst xmlns:a="http://schemas.openxmlformats.org/drawingml/2006/main">
            <a:ext uri="{FF2B5EF4-FFF2-40B4-BE49-F238E27FC236}">
              <a16:creationId xmlns:a16="http://schemas.microsoft.com/office/drawing/2014/main" id="{E08614E0-F7D4-4BBD-ACB6-D53935C6EFD2}"/>
            </a:ext>
          </a:extLst>
        </cdr:cNvPr>
        <cdr:cNvSpPr txBox="1"/>
      </cdr:nvSpPr>
      <cdr:spPr>
        <a:xfrm xmlns:a="http://schemas.openxmlformats.org/drawingml/2006/main">
          <a:off x="3244077" y="2563697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B98F6A08-B8E8-41BC-BC31-B368CC972099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(18.1%)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0.58305</cdr:x>
      <cdr:y>0.67772</cdr:y>
    </cdr:from>
    <cdr:to>
      <cdr:x>0.6418</cdr:x>
      <cdr:y>0.71709</cdr:y>
    </cdr:to>
    <cdr:sp macro="" textlink="主要指標!$J$70">
      <cdr:nvSpPr>
        <cdr:cNvPr id="62" name="テキスト ボックス 61">
          <a:extLst xmlns:a="http://schemas.openxmlformats.org/drawingml/2006/main">
            <a:ext uri="{FF2B5EF4-FFF2-40B4-BE49-F238E27FC236}">
              <a16:creationId xmlns:a16="http://schemas.microsoft.com/office/drawing/2014/main" id="{083F6495-19D7-473F-8491-DBBEF5F6F4C1}"/>
            </a:ext>
          </a:extLst>
        </cdr:cNvPr>
        <cdr:cNvSpPr txBox="1"/>
      </cdr:nvSpPr>
      <cdr:spPr>
        <a:xfrm xmlns:a="http://schemas.openxmlformats.org/drawingml/2006/main">
          <a:off x="3674520" y="2552174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4105C728-4195-4C6D-A1F4-FF1C582F4938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(18.2%)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0.65205</cdr:x>
      <cdr:y>0.68119</cdr:y>
    </cdr:from>
    <cdr:to>
      <cdr:x>0.7108</cdr:x>
      <cdr:y>0.72056</cdr:y>
    </cdr:to>
    <cdr:sp macro="" textlink="主要指標!$K$70">
      <cdr:nvSpPr>
        <cdr:cNvPr id="63" name="テキスト ボックス 62">
          <a:extLst xmlns:a="http://schemas.openxmlformats.org/drawingml/2006/main">
            <a:ext uri="{FF2B5EF4-FFF2-40B4-BE49-F238E27FC236}">
              <a16:creationId xmlns:a16="http://schemas.microsoft.com/office/drawing/2014/main" id="{DED07FA4-6345-4497-B27A-93B8874A2E7C}"/>
            </a:ext>
          </a:extLst>
        </cdr:cNvPr>
        <cdr:cNvSpPr txBox="1"/>
      </cdr:nvSpPr>
      <cdr:spPr>
        <a:xfrm xmlns:a="http://schemas.openxmlformats.org/drawingml/2006/main">
          <a:off x="4109374" y="2565241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C682E7C1-461A-45E5-8159-36D951DE0037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(18.3%)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0.72222</cdr:x>
      <cdr:y>0.68257</cdr:y>
    </cdr:from>
    <cdr:to>
      <cdr:x>0.78097</cdr:x>
      <cdr:y>0.72194</cdr:y>
    </cdr:to>
    <cdr:sp macro="" textlink="主要指標!$L$70">
      <cdr:nvSpPr>
        <cdr:cNvPr id="64" name="テキスト ボックス 63">
          <a:extLst xmlns:a="http://schemas.openxmlformats.org/drawingml/2006/main">
            <a:ext uri="{FF2B5EF4-FFF2-40B4-BE49-F238E27FC236}">
              <a16:creationId xmlns:a16="http://schemas.microsoft.com/office/drawing/2014/main" id="{B885ECE6-3B86-4E87-8713-B01121B8BEAD}"/>
            </a:ext>
          </a:extLst>
        </cdr:cNvPr>
        <cdr:cNvSpPr txBox="1"/>
      </cdr:nvSpPr>
      <cdr:spPr>
        <a:xfrm xmlns:a="http://schemas.openxmlformats.org/drawingml/2006/main">
          <a:off x="4551602" y="2570438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7E15178B-EC66-4813-85B8-0A04151ED23A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(18.2%)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0.78943</cdr:x>
      <cdr:y>0.68048</cdr:y>
    </cdr:from>
    <cdr:to>
      <cdr:x>0.84818</cdr:x>
      <cdr:y>0.71985</cdr:y>
    </cdr:to>
    <cdr:sp macro="" textlink="主要指標!$M$70">
      <cdr:nvSpPr>
        <cdr:cNvPr id="65" name="テキスト ボックス 64">
          <a:extLst xmlns:a="http://schemas.openxmlformats.org/drawingml/2006/main">
            <a:ext uri="{FF2B5EF4-FFF2-40B4-BE49-F238E27FC236}">
              <a16:creationId xmlns:a16="http://schemas.microsoft.com/office/drawing/2014/main" id="{54F8ACDF-D2B1-4E3E-B25A-D6B470858953}"/>
            </a:ext>
          </a:extLst>
        </cdr:cNvPr>
        <cdr:cNvSpPr txBox="1"/>
      </cdr:nvSpPr>
      <cdr:spPr>
        <a:xfrm xmlns:a="http://schemas.openxmlformats.org/drawingml/2006/main">
          <a:off x="4975176" y="2562567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0" bIns="0" rtlCol="0">
          <a:spAutoFit/>
        </a:bodyPr>
        <a:lstStyle xmlns:a="http://schemas.openxmlformats.org/drawingml/2006/main"/>
        <a:p xmlns:a="http://schemas.openxmlformats.org/drawingml/2006/main">
          <a:fld id="{1FE140F1-0589-466B-90A9-CA15F8A865B2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(17.7%)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0.16733</cdr:x>
      <cdr:y>0.68507</cdr:y>
    </cdr:from>
    <cdr:to>
      <cdr:x>0.22608</cdr:x>
      <cdr:y>0.72444</cdr:y>
    </cdr:to>
    <cdr:sp macro="" textlink="主要指標!$D$70">
      <cdr:nvSpPr>
        <cdr:cNvPr id="6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2D4953-5043-4CF4-A187-3C84FF7EF309}"/>
            </a:ext>
          </a:extLst>
        </cdr:cNvPr>
        <cdr:cNvSpPr txBox="1"/>
      </cdr:nvSpPr>
      <cdr:spPr>
        <a:xfrm xmlns:a="http://schemas.openxmlformats.org/drawingml/2006/main">
          <a:off x="1054553" y="2579852"/>
          <a:ext cx="370230" cy="148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DF4A9A37-D83E-4FA0-9E9B-4D0350D522E5}" type="TxLink">
            <a:rPr lang="en-US" altLang="en-US" sz="700" b="0" i="0" u="none" strike="noStrike">
              <a:solidFill>
                <a:srgbClr val="000000"/>
              </a:solidFill>
              <a:latin typeface="Meiryo UI"/>
              <a:ea typeface="Meiryo UI"/>
            </a:rPr>
            <a:pPr/>
            <a:t>(19.7%)</a:t>
          </a:fld>
          <a:endParaRPr lang="ja-JP" altLang="en-US" sz="7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0.10822</cdr:x>
      <cdr:y>0.7739</cdr:y>
    </cdr:from>
    <cdr:to>
      <cdr:x>0.98942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DA4AE86-69B0-4C89-801B-F4BA076EC668}"/>
            </a:ext>
          </a:extLst>
        </cdr:cNvPr>
        <cdr:cNvSpPr txBox="1"/>
      </cdr:nvSpPr>
      <cdr:spPr>
        <a:xfrm xmlns:a="http://schemas.openxmlformats.org/drawingml/2006/main">
          <a:off x="584461" y="2390777"/>
          <a:ext cx="4759065" cy="698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indent="0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(2010)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(2015)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、令和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</a:t>
          </a:r>
          <a:r>
            <a:rPr kumimoji="0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(2020)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は国勢調査による実績値。</a:t>
          </a:r>
          <a:endParaRPr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7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年以降は平成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年～令和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年の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世帯当たり人員数現況値を基にトレンド推計によって算出した。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0.09693</cdr:x>
      <cdr:y>0.68763</cdr:y>
    </cdr:from>
    <cdr:to>
      <cdr:x>1</cdr:x>
      <cdr:y>0.99655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462BB4B-2C4B-4A24-A0CC-933D480E7E9B}"/>
            </a:ext>
          </a:extLst>
        </cdr:cNvPr>
        <cdr:cNvSpPr txBox="1"/>
      </cdr:nvSpPr>
      <cdr:spPr>
        <a:xfrm xmlns:a="http://schemas.openxmlformats.org/drawingml/2006/main">
          <a:off x="692745" y="3228976"/>
          <a:ext cx="6454113" cy="1450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注）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2010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）、平成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）、令和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2020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は国勢調査による実績値。</a:t>
          </a: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社人研推計は、国立社会保障・人口問題研究所が平成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2015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の国勢調査を基に算出した「日本の地域別将来推計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 人口（平成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30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年（</a:t>
          </a:r>
          <a:r>
            <a: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2018</a:t>
          </a: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推計）」で示している推計結果。令和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）の値は推計当時の推計値。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ja-JP" sz="9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r>
            <a:rPr lang="ja-JP" altLang="en-US" sz="90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第１期人口ビジョンは、「南風原町人口ビジョン及び南風原町まち・ひと・しごと創生総合戦略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〈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改訂版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〉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」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平成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月改訂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　 南風原町の人口推計で設定している独自推計①の値。令和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年（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2020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）の値は推計当時の推計値。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4.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町独自の将来展望人口は、令和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(2020)</a:t>
          </a:r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国勢調査人口を基に、合計特殊出生率、独自純移動率、マンション建設等に伴う</a:t>
          </a:r>
          <a:endParaRPr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 xmlns:a="http://schemas.openxmlformats.org/drawingml/2006/main">
          <a:pPr indent="0"/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　　　　 人口流入を勘案し算出した将来人口の推計値。</a:t>
          </a:r>
        </a:p>
        <a:p xmlns:a="http://schemas.openxmlformats.org/drawingml/2006/main">
          <a:pPr indent="0"/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0.25439</cdr:x>
      <cdr:y>0.07031</cdr:y>
    </cdr:from>
    <cdr:to>
      <cdr:x>0.47962</cdr:x>
      <cdr:y>0.58621</cdr:y>
    </cdr:to>
    <cdr:grpSp>
      <cdr:nvGrpSpPr>
        <cdr:cNvPr id="9" name="グループ化 8">
          <a:extLst xmlns:a="http://schemas.openxmlformats.org/drawingml/2006/main">
            <a:ext uri="{FF2B5EF4-FFF2-40B4-BE49-F238E27FC236}">
              <a16:creationId xmlns:a16="http://schemas.microsoft.com/office/drawing/2014/main" id="{D380B27F-F7A6-4190-B2F2-F7B8EF0121BB}"/>
            </a:ext>
          </a:extLst>
        </cdr:cNvPr>
        <cdr:cNvGrpSpPr/>
      </cdr:nvGrpSpPr>
      <cdr:grpSpPr>
        <a:xfrm xmlns:a="http://schemas.openxmlformats.org/drawingml/2006/main">
          <a:off x="1818089" y="330164"/>
          <a:ext cx="1609687" cy="2422576"/>
          <a:chOff x="1310053" y="341046"/>
          <a:chExt cx="1165959" cy="2186634"/>
        </a:xfrm>
      </cdr:grpSpPr>
      <cdr:cxnSp macro="">
        <cdr:nvCxnSpPr>
          <cdr:cNvPr id="3" name="直線コネクタ 2">
            <a:extLst xmlns:a="http://schemas.openxmlformats.org/drawingml/2006/main">
              <a:ext uri="{FF2B5EF4-FFF2-40B4-BE49-F238E27FC236}">
                <a16:creationId xmlns:a16="http://schemas.microsoft.com/office/drawing/2014/main" id="{3DAD87FD-6ED4-4D24-8587-85682555AB03}"/>
              </a:ext>
            </a:extLst>
          </cdr:cNvPr>
          <cdr:cNvCxnSpPr/>
        </cdr:nvCxnSpPr>
        <cdr:spPr>
          <a:xfrm xmlns:a="http://schemas.openxmlformats.org/drawingml/2006/main">
            <a:off x="1812925" y="352425"/>
            <a:ext cx="0" cy="2175255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" name="直線矢印コネクタ 4">
            <a:extLst xmlns:a="http://schemas.openxmlformats.org/drawingml/2006/main">
              <a:ext uri="{FF2B5EF4-FFF2-40B4-BE49-F238E27FC236}">
                <a16:creationId xmlns:a16="http://schemas.microsoft.com/office/drawing/2014/main" id="{FF7BECDC-195C-4B5E-BFBE-0207E5349DD2}"/>
              </a:ext>
            </a:extLst>
          </cdr:cNvPr>
          <cdr:cNvCxnSpPr/>
        </cdr:nvCxnSpPr>
        <cdr:spPr>
          <a:xfrm xmlns:a="http://schemas.openxmlformats.org/drawingml/2006/main" flipH="1">
            <a:off x="1633538" y="457201"/>
            <a:ext cx="180000" cy="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1"/>
            </a:solidFill>
            <a:tailEnd type="triangl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" name="直線矢印コネクタ 5">
            <a:extLst xmlns:a="http://schemas.openxmlformats.org/drawingml/2006/main">
              <a:ext uri="{FF2B5EF4-FFF2-40B4-BE49-F238E27FC236}">
                <a16:creationId xmlns:a16="http://schemas.microsoft.com/office/drawing/2014/main" id="{E3123C17-5843-4BF2-B5AB-13E6A16EFDB3}"/>
              </a:ext>
            </a:extLst>
          </cdr:cNvPr>
          <cdr:cNvCxnSpPr/>
        </cdr:nvCxnSpPr>
        <cdr:spPr>
          <a:xfrm xmlns:a="http://schemas.openxmlformats.org/drawingml/2006/main" flipH="1">
            <a:off x="1804988" y="457201"/>
            <a:ext cx="180000" cy="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solidFill>
              <a:schemeClr val="tx1"/>
            </a:solidFill>
            <a:headEnd type="triangle"/>
            <a:tailEnd type="non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7" name="テキスト ボックス 6">
            <a:extLst xmlns:a="http://schemas.openxmlformats.org/drawingml/2006/main">
              <a:ext uri="{FF2B5EF4-FFF2-40B4-BE49-F238E27FC236}">
                <a16:creationId xmlns:a16="http://schemas.microsoft.com/office/drawing/2014/main" id="{B6607065-A88E-48FB-9A67-61F6A338C0EC}"/>
              </a:ext>
            </a:extLst>
          </cdr:cNvPr>
          <cdr:cNvSpPr txBox="1"/>
        </cdr:nvSpPr>
        <cdr:spPr>
          <a:xfrm xmlns:a="http://schemas.openxmlformats.org/drawingml/2006/main">
            <a:off x="1310053" y="341046"/>
            <a:ext cx="523875" cy="2476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実績値</a:t>
            </a:r>
          </a:p>
        </cdr:txBody>
      </cdr:sp>
      <cdr:sp macro="" textlink="">
        <cdr:nvSpPr>
          <cdr:cNvPr id="8" name="テキスト ボックス 7">
            <a:extLst xmlns:a="http://schemas.openxmlformats.org/drawingml/2006/main">
              <a:ext uri="{FF2B5EF4-FFF2-40B4-BE49-F238E27FC236}">
                <a16:creationId xmlns:a16="http://schemas.microsoft.com/office/drawing/2014/main" id="{C9F8682A-8700-4447-BCFB-E6790CA878B5}"/>
              </a:ext>
            </a:extLst>
          </cdr:cNvPr>
          <cdr:cNvSpPr txBox="1"/>
        </cdr:nvSpPr>
        <cdr:spPr>
          <a:xfrm xmlns:a="http://schemas.openxmlformats.org/drawingml/2006/main">
            <a:off x="1952137" y="341046"/>
            <a:ext cx="523875" cy="2476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推計値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12</xdr:col>
      <xdr:colOff>311270</xdr:colOff>
      <xdr:row>30</xdr:row>
      <xdr:rowOff>89647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0B5697-629E-4110-8928-75AF39C42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0.09564</cdr:x>
      <cdr:y>0.32544</cdr:y>
    </cdr:from>
    <cdr:to>
      <cdr:x>0.16463</cdr:x>
      <cdr:y>0.40828</cdr:y>
    </cdr:to>
    <cdr:sp macro="" textlink="人口増減数の見込!$C$4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3D6ADAE-87B7-26F6-AB42-A7FBE20A7F20}"/>
            </a:ext>
          </a:extLst>
        </cdr:cNvPr>
        <cdr:cNvSpPr txBox="1"/>
      </cdr:nvSpPr>
      <cdr:spPr>
        <a:xfrm xmlns:a="http://schemas.openxmlformats.org/drawingml/2006/main">
          <a:off x="683525" y="1232633"/>
          <a:ext cx="493092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C76D5E8-D00D-4D34-B19A-DE1B4F302AB7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591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0.17561</cdr:x>
      <cdr:y>0.32544</cdr:y>
    </cdr:from>
    <cdr:to>
      <cdr:x>0.25401</cdr:x>
      <cdr:y>0.40828</cdr:y>
    </cdr:to>
    <cdr:sp macro="" textlink="人口増減数の見込!$E$4">
      <cdr:nvSpPr>
        <cdr:cNvPr id="10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id="{513766F6-CE8B-5BFA-D578-73B9346777A1}"/>
            </a:ext>
          </a:extLst>
        </cdr:cNvPr>
        <cdr:cNvSpPr txBox="1"/>
      </cdr:nvSpPr>
      <cdr:spPr>
        <a:xfrm xmlns:a="http://schemas.openxmlformats.org/drawingml/2006/main">
          <a:off x="1255049" y="1232633"/>
          <a:ext cx="560314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F9DA7C7-993B-476E-8306-F4F3184D7E01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591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0.26028</cdr:x>
      <cdr:y>0.32544</cdr:y>
    </cdr:from>
    <cdr:to>
      <cdr:x>0.33867</cdr:x>
      <cdr:y>0.40828</cdr:y>
    </cdr:to>
    <cdr:sp macro="" textlink="人口増減数の見込!$F$4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4F8FD9DF-6E16-9F69-4731-B790A010D03B}"/>
            </a:ext>
          </a:extLst>
        </cdr:cNvPr>
        <cdr:cNvSpPr txBox="1"/>
      </cdr:nvSpPr>
      <cdr:spPr>
        <a:xfrm xmlns:a="http://schemas.openxmlformats.org/drawingml/2006/main">
          <a:off x="1860205" y="1232633"/>
          <a:ext cx="560242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FEDB0432-66E3-4DF4-98D3-B55478180EAD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591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0.34338</cdr:x>
      <cdr:y>0.32544</cdr:y>
    </cdr:from>
    <cdr:to>
      <cdr:x>0.42177</cdr:x>
      <cdr:y>0.40828</cdr:y>
    </cdr:to>
    <cdr:sp macro="" textlink="人口増減数の見込!$G$4">
      <cdr:nvSpPr>
        <cdr:cNvPr id="12" name="テキスト ボックス 11">
          <a:extLst xmlns:a="http://schemas.openxmlformats.org/drawingml/2006/main">
            <a:ext uri="{FF2B5EF4-FFF2-40B4-BE49-F238E27FC236}">
              <a16:creationId xmlns:a16="http://schemas.microsoft.com/office/drawing/2014/main" id="{08D97ADC-623D-008F-F15E-9C562459DCFA}"/>
            </a:ext>
          </a:extLst>
        </cdr:cNvPr>
        <cdr:cNvSpPr txBox="1"/>
      </cdr:nvSpPr>
      <cdr:spPr>
        <a:xfrm xmlns:a="http://schemas.openxmlformats.org/drawingml/2006/main">
          <a:off x="2454111" y="1232633"/>
          <a:ext cx="560242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4EAA907-F28D-4FAE-9670-040E5CE59D8B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591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0.51115</cdr:x>
      <cdr:y>0.44379</cdr:y>
    </cdr:from>
    <cdr:to>
      <cdr:x>0.58955</cdr:x>
      <cdr:y>0.52663</cdr:y>
    </cdr:to>
    <cdr:sp macro="" textlink="人口増減数の見込!$H$4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E04320E7-CAE2-2B90-E8C2-A29488F0E842}"/>
            </a:ext>
          </a:extLst>
        </cdr:cNvPr>
        <cdr:cNvSpPr txBox="1"/>
      </cdr:nvSpPr>
      <cdr:spPr>
        <a:xfrm xmlns:a="http://schemas.openxmlformats.org/drawingml/2006/main">
          <a:off x="3653107" y="1680894"/>
          <a:ext cx="560313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DA0B941-9D56-42BF-A323-5E043DCD2162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398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0.59543</cdr:x>
      <cdr:y>0.44379</cdr:y>
    </cdr:from>
    <cdr:to>
      <cdr:x>0.67383</cdr:x>
      <cdr:y>0.52663</cdr:y>
    </cdr:to>
    <cdr:sp macro="" textlink="人口増減数の見込!$I$4">
      <cdr:nvSpPr>
        <cdr:cNvPr id="14" name="テキスト ボックス 13">
          <a:extLst xmlns:a="http://schemas.openxmlformats.org/drawingml/2006/main">
            <a:ext uri="{FF2B5EF4-FFF2-40B4-BE49-F238E27FC236}">
              <a16:creationId xmlns:a16="http://schemas.microsoft.com/office/drawing/2014/main" id="{94E710FD-756B-2785-6DBB-71A047DDF1FD}"/>
            </a:ext>
          </a:extLst>
        </cdr:cNvPr>
        <cdr:cNvSpPr txBox="1"/>
      </cdr:nvSpPr>
      <cdr:spPr>
        <a:xfrm xmlns:a="http://schemas.openxmlformats.org/drawingml/2006/main">
          <a:off x="4255439" y="1680894"/>
          <a:ext cx="560314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D0ED3D7-8C94-4151-8BD8-68EAEDB6731E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398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0.67971</cdr:x>
      <cdr:y>0.44379</cdr:y>
    </cdr:from>
    <cdr:to>
      <cdr:x>0.75811</cdr:x>
      <cdr:y>0.52663</cdr:y>
    </cdr:to>
    <cdr:sp macro="" textlink="人口増減数の見込!$J$4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ADA0D074-9347-2C5B-4D34-95F5099B5D00}"/>
            </a:ext>
          </a:extLst>
        </cdr:cNvPr>
        <cdr:cNvSpPr txBox="1"/>
      </cdr:nvSpPr>
      <cdr:spPr>
        <a:xfrm xmlns:a="http://schemas.openxmlformats.org/drawingml/2006/main">
          <a:off x="4857772" y="1680894"/>
          <a:ext cx="560313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F9439069-6D0B-4461-BB4F-C8102EAF8BA9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398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0.76399</cdr:x>
      <cdr:y>0.44379</cdr:y>
    </cdr:from>
    <cdr:to>
      <cdr:x>0.84238</cdr:x>
      <cdr:y>0.52663</cdr:y>
    </cdr:to>
    <cdr:sp macro="" textlink="人口増減数の見込!$K$4">
      <cdr:nvSpPr>
        <cdr:cNvPr id="16" name="テキスト ボックス 15">
          <a:extLst xmlns:a="http://schemas.openxmlformats.org/drawingml/2006/main">
            <a:ext uri="{FF2B5EF4-FFF2-40B4-BE49-F238E27FC236}">
              <a16:creationId xmlns:a16="http://schemas.microsoft.com/office/drawing/2014/main" id="{9BC9C269-64C0-B655-B442-409C4A4F6269}"/>
            </a:ext>
          </a:extLst>
        </cdr:cNvPr>
        <cdr:cNvSpPr txBox="1"/>
      </cdr:nvSpPr>
      <cdr:spPr>
        <a:xfrm xmlns:a="http://schemas.openxmlformats.org/drawingml/2006/main">
          <a:off x="5460104" y="1680894"/>
          <a:ext cx="560242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F0634A35-5C89-49C5-96CA-729BA9213F74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398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0.84826</cdr:x>
      <cdr:y>0.44379</cdr:y>
    </cdr:from>
    <cdr:to>
      <cdr:x>0.92666</cdr:x>
      <cdr:y>0.52663</cdr:y>
    </cdr:to>
    <cdr:sp macro="" textlink="人口増減数の見込!$L$4">
      <cdr:nvSpPr>
        <cdr:cNvPr id="17" name="テキスト ボックス 16">
          <a:extLst xmlns:a="http://schemas.openxmlformats.org/drawingml/2006/main">
            <a:ext uri="{FF2B5EF4-FFF2-40B4-BE49-F238E27FC236}">
              <a16:creationId xmlns:a16="http://schemas.microsoft.com/office/drawing/2014/main" id="{349F2D67-086F-C5D9-F5EB-BEE1F69B8E0D}"/>
            </a:ext>
          </a:extLst>
        </cdr:cNvPr>
        <cdr:cNvSpPr txBox="1"/>
      </cdr:nvSpPr>
      <cdr:spPr>
        <a:xfrm xmlns:a="http://schemas.openxmlformats.org/drawingml/2006/main">
          <a:off x="6062365" y="1680894"/>
          <a:ext cx="560313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40C3FA-A9C1-487D-B4C5-93193F776DFB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400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0.42648</cdr:x>
      <cdr:y>0.32544</cdr:y>
    </cdr:from>
    <cdr:to>
      <cdr:x>0.50487</cdr:x>
      <cdr:y>0.40828</cdr:y>
    </cdr:to>
    <cdr:sp macro="" textlink="人口増減数の見込!$G$4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DDE399-B08C-BB87-CB04-360C9405D9D5}"/>
            </a:ext>
          </a:extLst>
        </cdr:cNvPr>
        <cdr:cNvSpPr txBox="1"/>
      </cdr:nvSpPr>
      <cdr:spPr>
        <a:xfrm xmlns:a="http://schemas.openxmlformats.org/drawingml/2006/main">
          <a:off x="3048022" y="1232633"/>
          <a:ext cx="560242" cy="313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4EAA907-F28D-4FAE-9670-040E5CE59D8B}" type="TxLink">
            <a:rPr lang="en-US" altLang="en-US" sz="900" b="0" i="0" u="none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pPr algn="ctr"/>
            <a:t>591</a:t>
          </a:fld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13024</xdr:colOff>
      <xdr:row>28</xdr:row>
      <xdr:rowOff>104775</xdr:rowOff>
    </xdr:from>
    <xdr:to>
      <xdr:col>9</xdr:col>
      <xdr:colOff>22549</xdr:colOff>
      <xdr:row>52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366992</xdr:colOff>
      <xdr:row>24</xdr:row>
      <xdr:rowOff>285750</xdr:rowOff>
    </xdr:from>
    <xdr:to>
      <xdr:col>18</xdr:col>
      <xdr:colOff>638735</xdr:colOff>
      <xdr:row>50</xdr:row>
      <xdr:rowOff>28575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2:AE119"/>
  <sheetViews>
    <sheetView tabSelected="1" topLeftCell="B100" zoomScaleNormal="100" zoomScaleSheetLayoutView="115" workbookViewId="0">
      <selection activeCell="I134" sqref="I133:I134"/>
    </sheetView>
  </sheetViews>
  <sheetFormatPr defaultColWidth="9" defaultRowHeight="12"/>
  <cols>
    <col min="1" max="1" width="2.875" style="3" customWidth="1"/>
    <col min="2" max="2" width="30.25" style="3" customWidth="1"/>
    <col min="3" max="11" width="9.375" style="3" customWidth="1"/>
    <col min="12" max="12" width="10.25" style="3" customWidth="1"/>
    <col min="13" max="18" width="9.375" style="3" customWidth="1"/>
    <col min="19" max="31" width="6.625" style="3" customWidth="1"/>
    <col min="32" max="16384" width="9" style="3"/>
  </cols>
  <sheetData>
    <row r="2" spans="2:31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4" spans="2:31">
      <c r="B4" s="3" t="s">
        <v>1</v>
      </c>
    </row>
    <row r="5" spans="2:31" ht="24">
      <c r="C5" s="55" t="s">
        <v>2</v>
      </c>
      <c r="D5" s="55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8</v>
      </c>
      <c r="J5" s="56" t="s">
        <v>9</v>
      </c>
      <c r="K5" s="56" t="s">
        <v>10</v>
      </c>
      <c r="L5" s="56" t="s">
        <v>11</v>
      </c>
      <c r="M5" s="56" t="s">
        <v>12</v>
      </c>
      <c r="S5" s="60" t="s">
        <v>13</v>
      </c>
      <c r="T5" s="60" t="s">
        <v>14</v>
      </c>
      <c r="U5" s="60" t="s">
        <v>15</v>
      </c>
      <c r="V5" s="60" t="s">
        <v>16</v>
      </c>
      <c r="W5" s="60" t="s">
        <v>17</v>
      </c>
      <c r="X5" s="60" t="s">
        <v>18</v>
      </c>
      <c r="Y5" s="60" t="s">
        <v>19</v>
      </c>
      <c r="Z5" s="60" t="s">
        <v>20</v>
      </c>
      <c r="AA5" s="60" t="s">
        <v>21</v>
      </c>
      <c r="AB5" s="60" t="s">
        <v>22</v>
      </c>
      <c r="AC5" s="60" t="s">
        <v>23</v>
      </c>
      <c r="AD5" s="60" t="s">
        <v>24</v>
      </c>
      <c r="AE5" s="60" t="s">
        <v>25</v>
      </c>
    </row>
    <row r="6" spans="2:31">
      <c r="B6" s="5" t="s">
        <v>26</v>
      </c>
      <c r="C6" s="57">
        <v>35244</v>
      </c>
      <c r="D6" s="57">
        <v>37502</v>
      </c>
      <c r="E6" s="58">
        <v>39239</v>
      </c>
      <c r="F6" s="57">
        <v>40586</v>
      </c>
      <c r="G6" s="57">
        <v>41645</v>
      </c>
      <c r="H6" s="57">
        <v>42349</v>
      </c>
      <c r="I6" s="58">
        <v>42663</v>
      </c>
      <c r="J6" s="57">
        <v>42609</v>
      </c>
      <c r="K6" s="57">
        <v>42464</v>
      </c>
      <c r="L6" s="57">
        <v>42235</v>
      </c>
      <c r="M6" s="57">
        <v>41896</v>
      </c>
      <c r="R6" s="5" t="s">
        <v>27</v>
      </c>
      <c r="S6" s="57">
        <v>9913</v>
      </c>
      <c r="T6" s="57">
        <v>10981</v>
      </c>
      <c r="U6" s="57">
        <v>15212</v>
      </c>
      <c r="V6" s="57">
        <v>20679</v>
      </c>
      <c r="W6" s="57">
        <v>24937</v>
      </c>
      <c r="X6" s="57">
        <v>28616</v>
      </c>
      <c r="Y6" s="58">
        <v>30249</v>
      </c>
      <c r="Z6" s="57">
        <v>32099</v>
      </c>
      <c r="AA6" s="57">
        <v>33537</v>
      </c>
      <c r="AB6" s="57">
        <v>35244</v>
      </c>
      <c r="AC6" s="57">
        <v>37502</v>
      </c>
      <c r="AD6" s="57">
        <v>38546</v>
      </c>
      <c r="AE6" s="57">
        <v>39389</v>
      </c>
    </row>
    <row r="7" spans="2:31">
      <c r="B7" s="5" t="s">
        <v>176</v>
      </c>
      <c r="C7" s="57">
        <v>35244</v>
      </c>
      <c r="D7" s="57">
        <v>37502</v>
      </c>
      <c r="E7" s="58">
        <v>38546</v>
      </c>
      <c r="F7" s="57">
        <v>39389</v>
      </c>
      <c r="G7" s="57">
        <v>40124</v>
      </c>
      <c r="H7" s="57">
        <v>40773</v>
      </c>
      <c r="I7" s="58">
        <v>41250</v>
      </c>
      <c r="J7" s="57">
        <v>41480</v>
      </c>
      <c r="K7" s="57">
        <v>41593</v>
      </c>
      <c r="L7" s="57">
        <v>41664</v>
      </c>
      <c r="M7" s="57">
        <v>41711</v>
      </c>
    </row>
    <row r="8" spans="2:31">
      <c r="B8" s="5" t="s">
        <v>192</v>
      </c>
      <c r="C8" s="58">
        <v>35244</v>
      </c>
      <c r="D8" s="58">
        <v>37502</v>
      </c>
      <c r="E8" s="58">
        <v>40440</v>
      </c>
      <c r="F8" s="58">
        <v>43395</v>
      </c>
      <c r="G8" s="58">
        <v>45387</v>
      </c>
      <c r="H8" s="58">
        <v>46698</v>
      </c>
      <c r="I8" s="58">
        <v>47402</v>
      </c>
      <c r="J8" s="58">
        <v>47550</v>
      </c>
      <c r="K8" s="58">
        <v>47589</v>
      </c>
      <c r="L8" s="58">
        <v>47416</v>
      </c>
      <c r="M8" s="58">
        <v>46984</v>
      </c>
    </row>
    <row r="9" spans="2:31">
      <c r="F9" s="70"/>
      <c r="G9" s="70"/>
      <c r="H9" s="70"/>
      <c r="I9" s="70"/>
      <c r="J9" s="70"/>
      <c r="K9" s="70"/>
      <c r="L9" s="70"/>
      <c r="M9" s="70"/>
    </row>
    <row r="10" spans="2:31">
      <c r="B10" s="137" t="s">
        <v>28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</row>
    <row r="11" spans="2:31" ht="24" customHeight="1">
      <c r="B11" s="137" t="s">
        <v>29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31" ht="25.5" customHeight="1">
      <c r="B12" s="137" t="s">
        <v>30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31" ht="25.5" customHeight="1">
      <c r="B13" s="137" t="s">
        <v>193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5" spans="2:31">
      <c r="B15" s="3" t="s">
        <v>31</v>
      </c>
    </row>
    <row r="16" spans="2:31" ht="12" customHeight="1">
      <c r="I16" s="53"/>
      <c r="J16" s="54"/>
      <c r="K16" s="54"/>
    </row>
    <row r="17" spans="9:11">
      <c r="I17" s="54"/>
      <c r="J17" s="54"/>
    </row>
    <row r="18" spans="9:11">
      <c r="I18" s="54"/>
      <c r="J18" s="54"/>
    </row>
    <row r="19" spans="9:11">
      <c r="I19" s="54"/>
      <c r="J19" s="54"/>
      <c r="K19" s="54"/>
    </row>
    <row r="20" spans="9:11">
      <c r="I20" s="54"/>
      <c r="J20" s="54"/>
      <c r="K20" s="54"/>
    </row>
    <row r="21" spans="9:11">
      <c r="I21" s="54"/>
      <c r="J21" s="54"/>
      <c r="K21" s="54"/>
    </row>
    <row r="22" spans="9:11">
      <c r="I22" s="54"/>
      <c r="J22" s="54"/>
      <c r="K22" s="54"/>
    </row>
    <row r="23" spans="9:11">
      <c r="I23" s="54"/>
      <c r="J23" s="54"/>
      <c r="K23" s="54"/>
    </row>
    <row r="24" spans="9:11">
      <c r="I24" s="54"/>
      <c r="J24" s="54"/>
      <c r="K24" s="54"/>
    </row>
    <row r="39" spans="2:21">
      <c r="I39" s="3" t="s">
        <v>32</v>
      </c>
    </row>
    <row r="48" spans="2:21">
      <c r="B48" s="40" t="s">
        <v>33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</row>
    <row r="50" spans="2:21">
      <c r="B50" s="3" t="s">
        <v>34</v>
      </c>
    </row>
    <row r="51" spans="2:21" ht="24" customHeight="1">
      <c r="C51" s="55" t="s">
        <v>2</v>
      </c>
      <c r="D51" s="55" t="s">
        <v>3</v>
      </c>
      <c r="E51" s="56" t="s">
        <v>4</v>
      </c>
      <c r="F51" s="56" t="s">
        <v>5</v>
      </c>
      <c r="G51" s="56" t="s">
        <v>6</v>
      </c>
      <c r="H51" s="56" t="s">
        <v>7</v>
      </c>
      <c r="I51" s="56" t="s">
        <v>8</v>
      </c>
      <c r="J51" s="56" t="s">
        <v>9</v>
      </c>
      <c r="K51" s="56" t="s">
        <v>10</v>
      </c>
      <c r="L51" s="56" t="s">
        <v>11</v>
      </c>
      <c r="M51" s="56" t="s">
        <v>12</v>
      </c>
    </row>
    <row r="52" spans="2:21">
      <c r="B52" s="41" t="s">
        <v>35</v>
      </c>
      <c r="C52" s="6">
        <v>6908</v>
      </c>
      <c r="D52" s="46">
        <v>7380</v>
      </c>
      <c r="E52" s="6">
        <v>8161</v>
      </c>
      <c r="F52" s="6">
        <f>'町独自推計　小数点以下切り捨て'!C56</f>
        <v>8915</v>
      </c>
      <c r="G52" s="6">
        <f>'町独自推計　小数点以下切り捨て'!D56</f>
        <v>8864</v>
      </c>
      <c r="H52" s="6">
        <f>'町独自推計　小数点以下切り捨て'!E56</f>
        <v>8582</v>
      </c>
      <c r="I52" s="46">
        <f>'町独自推計　小数点以下切り捨て'!F56</f>
        <v>8568</v>
      </c>
      <c r="J52" s="6">
        <f>'町独自推計　小数点以下切り捨て'!G56</f>
        <v>8655</v>
      </c>
      <c r="K52" s="6">
        <f>'町独自推計　小数点以下切り捨て'!H56</f>
        <v>8732</v>
      </c>
      <c r="L52" s="6">
        <f>'町独自推計　小数点以下切り捨て'!I56</f>
        <v>8611</v>
      </c>
      <c r="M52" s="6">
        <f>'町独自推計　小数点以下切り捨て'!J56</f>
        <v>8297</v>
      </c>
    </row>
    <row r="53" spans="2:21">
      <c r="B53" s="41" t="s">
        <v>36</v>
      </c>
      <c r="C53" s="6">
        <v>23054</v>
      </c>
      <c r="D53" s="46">
        <v>23454</v>
      </c>
      <c r="E53" s="6">
        <v>24111</v>
      </c>
      <c r="F53" s="6">
        <f>'町独自推計　小数点以下切り捨て'!C57</f>
        <v>25486</v>
      </c>
      <c r="G53" s="6">
        <f>'町独自推計　小数点以下切り捨て'!D57</f>
        <v>26829</v>
      </c>
      <c r="H53" s="6">
        <f>'町独自推計　小数点以下切り捨て'!E57</f>
        <v>27817</v>
      </c>
      <c r="I53" s="46">
        <f>'町独自推計　小数点以下切り捨て'!F57</f>
        <v>27707</v>
      </c>
      <c r="J53" s="6">
        <f>'町独自推計　小数点以下切り捨て'!G57</f>
        <v>27183</v>
      </c>
      <c r="K53" s="6">
        <f>'町独自推計　小数点以下切り捨て'!H57</f>
        <v>26465</v>
      </c>
      <c r="L53" s="6">
        <f>'町独自推計　小数点以下切り捨て'!I57</f>
        <v>25732</v>
      </c>
      <c r="M53" s="6">
        <f>'町独自推計　小数点以下切り捨て'!J57</f>
        <v>25365</v>
      </c>
    </row>
    <row r="54" spans="2:21">
      <c r="B54" s="41" t="s">
        <v>37</v>
      </c>
      <c r="C54" s="6">
        <v>5224</v>
      </c>
      <c r="D54" s="46">
        <v>6383</v>
      </c>
      <c r="E54" s="6">
        <v>7862</v>
      </c>
      <c r="F54" s="6">
        <f>'町独自推計　小数点以下切り捨て'!C58</f>
        <v>8994</v>
      </c>
      <c r="G54" s="6">
        <f>'町独自推計　小数点以下切り捨て'!D58</f>
        <v>9694</v>
      </c>
      <c r="H54" s="6">
        <f>'町独自推計　小数点以下切り捨て'!E58</f>
        <v>10299</v>
      </c>
      <c r="I54" s="46">
        <f>'町独自推計　小数点以下切り捨て'!F58</f>
        <v>11127</v>
      </c>
      <c r="J54" s="6">
        <f>'町独自推計　小数点以下切り捨て'!G58</f>
        <v>11712</v>
      </c>
      <c r="K54" s="6">
        <f>'町独自推計　小数点以下切り捨て'!H58</f>
        <v>12392</v>
      </c>
      <c r="L54" s="6">
        <f>'町独自推計　小数点以下切り捨て'!I58</f>
        <v>13073</v>
      </c>
      <c r="M54" s="6">
        <f>'町独自推計　小数点以下切り捨て'!J58</f>
        <v>13322</v>
      </c>
    </row>
    <row r="55" spans="2:21">
      <c r="B55" s="42" t="s">
        <v>38</v>
      </c>
      <c r="C55" s="6">
        <v>58</v>
      </c>
      <c r="D55" s="46">
        <v>285</v>
      </c>
      <c r="E55" s="6">
        <v>306</v>
      </c>
      <c r="F55" s="6"/>
      <c r="G55" s="6"/>
      <c r="H55" s="6"/>
      <c r="I55" s="46"/>
      <c r="J55" s="6"/>
      <c r="K55" s="6"/>
      <c r="L55" s="6"/>
      <c r="M55" s="6"/>
    </row>
    <row r="56" spans="2:21">
      <c r="B56" s="5" t="s">
        <v>39</v>
      </c>
      <c r="C56" s="6">
        <f>SUM(C52:C55)</f>
        <v>35244</v>
      </c>
      <c r="D56" s="6">
        <f t="shared" ref="D56:E56" si="0">SUM(D52:D55)</f>
        <v>37502</v>
      </c>
      <c r="E56" s="6">
        <f t="shared" si="0"/>
        <v>40440</v>
      </c>
      <c r="F56" s="6">
        <f t="shared" ref="F56:M56" si="1">F8</f>
        <v>43395</v>
      </c>
      <c r="G56" s="6">
        <f t="shared" si="1"/>
        <v>45387</v>
      </c>
      <c r="H56" s="6">
        <f t="shared" si="1"/>
        <v>46698</v>
      </c>
      <c r="I56" s="6">
        <f t="shared" si="1"/>
        <v>47402</v>
      </c>
      <c r="J56" s="6">
        <f t="shared" si="1"/>
        <v>47550</v>
      </c>
      <c r="K56" s="6">
        <f t="shared" si="1"/>
        <v>47589</v>
      </c>
      <c r="L56" s="6">
        <f t="shared" si="1"/>
        <v>47416</v>
      </c>
      <c r="M56" s="6">
        <f t="shared" si="1"/>
        <v>46984</v>
      </c>
    </row>
    <row r="57" spans="2:21" ht="13.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  <c r="U57" s="7"/>
    </row>
    <row r="58" spans="2:21">
      <c r="B58" s="3" t="s">
        <v>40</v>
      </c>
    </row>
    <row r="59" spans="2:21" ht="24">
      <c r="C59" s="55" t="s">
        <v>2</v>
      </c>
      <c r="D59" s="55" t="s">
        <v>3</v>
      </c>
      <c r="E59" s="56" t="s">
        <v>4</v>
      </c>
      <c r="F59" s="56" t="s">
        <v>5</v>
      </c>
      <c r="G59" s="56" t="s">
        <v>6</v>
      </c>
      <c r="H59" s="56" t="s">
        <v>7</v>
      </c>
      <c r="I59" s="56" t="s">
        <v>8</v>
      </c>
      <c r="J59" s="56" t="s">
        <v>9</v>
      </c>
      <c r="K59" s="56" t="s">
        <v>10</v>
      </c>
      <c r="L59" s="56" t="s">
        <v>11</v>
      </c>
      <c r="M59" s="56" t="s">
        <v>12</v>
      </c>
    </row>
    <row r="60" spans="2:21">
      <c r="B60" s="42" t="s">
        <v>41</v>
      </c>
      <c r="C60" s="47">
        <f t="shared" ref="C60:M60" si="2">C52/C$56</f>
        <v>0.19600499375780275</v>
      </c>
      <c r="D60" s="47">
        <f t="shared" si="2"/>
        <v>0.1967895045597568</v>
      </c>
      <c r="E60" s="47">
        <f t="shared" si="2"/>
        <v>0.20180514342235412</v>
      </c>
      <c r="F60" s="47">
        <f>F52/F$56</f>
        <v>0.20543841456388984</v>
      </c>
      <c r="G60" s="47">
        <f t="shared" si="2"/>
        <v>0.19529821314473308</v>
      </c>
      <c r="H60" s="47">
        <f t="shared" si="2"/>
        <v>0.18377660713520921</v>
      </c>
      <c r="I60" s="47">
        <f t="shared" si="2"/>
        <v>0.18075186700983081</v>
      </c>
      <c r="J60" s="47">
        <f t="shared" si="2"/>
        <v>0.18201892744479495</v>
      </c>
      <c r="K60" s="47">
        <f t="shared" si="2"/>
        <v>0.18348778078967828</v>
      </c>
      <c r="L60" s="47">
        <f t="shared" si="2"/>
        <v>0.18160536527754345</v>
      </c>
      <c r="M60" s="47">
        <f t="shared" si="2"/>
        <v>0.17659203132981441</v>
      </c>
    </row>
    <row r="61" spans="2:21">
      <c r="B61" s="42" t="s">
        <v>42</v>
      </c>
      <c r="C61" s="47">
        <f t="shared" ref="C61:M63" si="3">C53/C$56</f>
        <v>0.65412552491204179</v>
      </c>
      <c r="D61" s="47">
        <f t="shared" si="3"/>
        <v>0.6254066449789345</v>
      </c>
      <c r="E61" s="47">
        <f t="shared" si="3"/>
        <v>0.59621661721068253</v>
      </c>
      <c r="F61" s="47">
        <f t="shared" ref="F61:M62" si="4">F53/F$56</f>
        <v>0.5873026846410877</v>
      </c>
      <c r="G61" s="47">
        <f t="shared" si="4"/>
        <v>0.5911163989688677</v>
      </c>
      <c r="H61" s="47">
        <f t="shared" si="4"/>
        <v>0.59567861578654335</v>
      </c>
      <c r="I61" s="47">
        <f t="shared" si="4"/>
        <v>0.58451120205898488</v>
      </c>
      <c r="J61" s="47">
        <f t="shared" si="4"/>
        <v>0.57167192429022085</v>
      </c>
      <c r="K61" s="47">
        <f t="shared" si="4"/>
        <v>0.55611590913866649</v>
      </c>
      <c r="L61" s="47">
        <f t="shared" si="4"/>
        <v>0.54268601316011478</v>
      </c>
      <c r="M61" s="47">
        <f t="shared" si="4"/>
        <v>0.53986463476928315</v>
      </c>
    </row>
    <row r="62" spans="2:21">
      <c r="B62" s="42" t="s">
        <v>43</v>
      </c>
      <c r="C62" s="47">
        <f t="shared" si="3"/>
        <v>0.14822381114515945</v>
      </c>
      <c r="D62" s="47">
        <f t="shared" si="3"/>
        <v>0.17020425577302545</v>
      </c>
      <c r="E62" s="47">
        <f t="shared" si="3"/>
        <v>0.19441147378832838</v>
      </c>
      <c r="F62" s="47">
        <f t="shared" si="4"/>
        <v>0.20725890079502246</v>
      </c>
      <c r="G62" s="47">
        <f t="shared" si="4"/>
        <v>0.21358538788639919</v>
      </c>
      <c r="H62" s="47">
        <f t="shared" si="4"/>
        <v>0.22054477707824746</v>
      </c>
      <c r="I62" s="47">
        <f t="shared" si="4"/>
        <v>0.23473693093118433</v>
      </c>
      <c r="J62" s="47">
        <f t="shared" si="4"/>
        <v>0.24630914826498423</v>
      </c>
      <c r="K62" s="47">
        <f t="shared" si="4"/>
        <v>0.2603963100716552</v>
      </c>
      <c r="L62" s="47">
        <f t="shared" si="4"/>
        <v>0.27570862156234183</v>
      </c>
      <c r="M62" s="47">
        <f t="shared" si="4"/>
        <v>0.28354333390090242</v>
      </c>
    </row>
    <row r="63" spans="2:21">
      <c r="B63" s="42" t="s">
        <v>38</v>
      </c>
      <c r="C63" s="47">
        <f t="shared" si="3"/>
        <v>1.6456701849960277E-3</v>
      </c>
      <c r="D63" s="47">
        <f t="shared" si="3"/>
        <v>7.5995946882832918E-3</v>
      </c>
      <c r="E63" s="47">
        <f t="shared" si="3"/>
        <v>7.5667655786350145E-3</v>
      </c>
      <c r="F63" s="47">
        <f>F55/F$56</f>
        <v>0</v>
      </c>
      <c r="G63" s="47">
        <f>G55/G$56</f>
        <v>0</v>
      </c>
      <c r="H63" s="47">
        <f t="shared" si="3"/>
        <v>0</v>
      </c>
      <c r="I63" s="47">
        <f t="shared" si="3"/>
        <v>0</v>
      </c>
      <c r="J63" s="47">
        <f t="shared" si="3"/>
        <v>0</v>
      </c>
      <c r="K63" s="47">
        <f t="shared" si="3"/>
        <v>0</v>
      </c>
      <c r="L63" s="47">
        <f t="shared" si="3"/>
        <v>0</v>
      </c>
      <c r="M63" s="47">
        <f t="shared" si="3"/>
        <v>0</v>
      </c>
    </row>
    <row r="64" spans="2:21">
      <c r="B64" s="5" t="s">
        <v>39</v>
      </c>
      <c r="C64" s="47">
        <f>SUM(C60:C63)</f>
        <v>1</v>
      </c>
      <c r="D64" s="47">
        <f t="shared" ref="D64:M64" si="5">SUM(D60:D63)</f>
        <v>1</v>
      </c>
      <c r="E64" s="47">
        <f t="shared" si="5"/>
        <v>1</v>
      </c>
      <c r="F64" s="47">
        <f t="shared" si="5"/>
        <v>1</v>
      </c>
      <c r="G64" s="47">
        <f t="shared" si="5"/>
        <v>1</v>
      </c>
      <c r="H64" s="47">
        <f t="shared" si="5"/>
        <v>1</v>
      </c>
      <c r="I64" s="47">
        <f t="shared" si="5"/>
        <v>1</v>
      </c>
      <c r="J64" s="47">
        <f t="shared" si="5"/>
        <v>1</v>
      </c>
      <c r="K64" s="47">
        <f t="shared" si="5"/>
        <v>1</v>
      </c>
      <c r="L64" s="47">
        <f t="shared" si="5"/>
        <v>1</v>
      </c>
      <c r="M64" s="47">
        <f t="shared" si="5"/>
        <v>1</v>
      </c>
    </row>
    <row r="65" spans="2:21" ht="13.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U65" s="7"/>
    </row>
    <row r="66" spans="2:21" ht="12" customHeight="1">
      <c r="B66" s="69" t="s">
        <v>175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2:21">
      <c r="B67" s="62"/>
    </row>
    <row r="68" spans="2:21">
      <c r="B68" s="3" t="s">
        <v>44</v>
      </c>
    </row>
    <row r="69" spans="2:21" ht="24">
      <c r="B69" s="62"/>
      <c r="C69" s="55" t="s">
        <v>2</v>
      </c>
      <c r="D69" s="55" t="s">
        <v>3</v>
      </c>
      <c r="E69" s="56" t="s">
        <v>4</v>
      </c>
      <c r="F69" s="56" t="s">
        <v>5</v>
      </c>
      <c r="G69" s="56" t="s">
        <v>6</v>
      </c>
      <c r="H69" s="56" t="s">
        <v>7</v>
      </c>
      <c r="I69" s="56" t="s">
        <v>8</v>
      </c>
      <c r="J69" s="56" t="s">
        <v>9</v>
      </c>
      <c r="K69" s="56" t="s">
        <v>10</v>
      </c>
      <c r="L69" s="56" t="s">
        <v>11</v>
      </c>
      <c r="M69" s="56" t="s">
        <v>12</v>
      </c>
    </row>
    <row r="70" spans="2:21">
      <c r="B70" s="42" t="s">
        <v>41</v>
      </c>
      <c r="C70" s="63">
        <f>C52/C$56</f>
        <v>0.19600499375780275</v>
      </c>
      <c r="D70" s="63">
        <f t="shared" ref="D70:M70" si="6">D52/D$56</f>
        <v>0.1967895045597568</v>
      </c>
      <c r="E70" s="63">
        <f t="shared" si="6"/>
        <v>0.20180514342235412</v>
      </c>
      <c r="F70" s="63">
        <f t="shared" si="6"/>
        <v>0.20543841456388984</v>
      </c>
      <c r="G70" s="63">
        <f t="shared" si="6"/>
        <v>0.19529821314473308</v>
      </c>
      <c r="H70" s="63">
        <f t="shared" si="6"/>
        <v>0.18377660713520921</v>
      </c>
      <c r="I70" s="63">
        <f t="shared" si="6"/>
        <v>0.18075186700983081</v>
      </c>
      <c r="J70" s="63">
        <f t="shared" si="6"/>
        <v>0.18201892744479495</v>
      </c>
      <c r="K70" s="63">
        <f t="shared" si="6"/>
        <v>0.18348778078967828</v>
      </c>
      <c r="L70" s="63">
        <f t="shared" si="6"/>
        <v>0.18160536527754345</v>
      </c>
      <c r="M70" s="63">
        <f t="shared" si="6"/>
        <v>0.17659203132981441</v>
      </c>
    </row>
    <row r="71" spans="2:21">
      <c r="B71" s="42" t="s">
        <v>42</v>
      </c>
      <c r="C71" s="63">
        <f t="shared" ref="C71:M74" si="7">C53/C$56</f>
        <v>0.65412552491204179</v>
      </c>
      <c r="D71" s="63">
        <f t="shared" si="7"/>
        <v>0.6254066449789345</v>
      </c>
      <c r="E71" s="63">
        <f t="shared" si="7"/>
        <v>0.59621661721068253</v>
      </c>
      <c r="F71" s="63">
        <f t="shared" si="7"/>
        <v>0.5873026846410877</v>
      </c>
      <c r="G71" s="63">
        <f t="shared" si="7"/>
        <v>0.5911163989688677</v>
      </c>
      <c r="H71" s="63">
        <f t="shared" si="7"/>
        <v>0.59567861578654335</v>
      </c>
      <c r="I71" s="63">
        <f t="shared" si="7"/>
        <v>0.58451120205898488</v>
      </c>
      <c r="J71" s="63">
        <f t="shared" si="7"/>
        <v>0.57167192429022085</v>
      </c>
      <c r="K71" s="63">
        <f t="shared" si="7"/>
        <v>0.55611590913866649</v>
      </c>
      <c r="L71" s="63">
        <f t="shared" si="7"/>
        <v>0.54268601316011478</v>
      </c>
      <c r="M71" s="63">
        <f t="shared" si="7"/>
        <v>0.53986463476928315</v>
      </c>
    </row>
    <row r="72" spans="2:21">
      <c r="B72" s="42" t="s">
        <v>43</v>
      </c>
      <c r="C72" s="63">
        <f t="shared" si="7"/>
        <v>0.14822381114515945</v>
      </c>
      <c r="D72" s="63">
        <f t="shared" si="7"/>
        <v>0.17020425577302545</v>
      </c>
      <c r="E72" s="63">
        <f t="shared" si="7"/>
        <v>0.19441147378832838</v>
      </c>
      <c r="F72" s="63">
        <f t="shared" si="7"/>
        <v>0.20725890079502246</v>
      </c>
      <c r="G72" s="63">
        <f t="shared" si="7"/>
        <v>0.21358538788639919</v>
      </c>
      <c r="H72" s="63">
        <f t="shared" si="7"/>
        <v>0.22054477707824746</v>
      </c>
      <c r="I72" s="63">
        <f t="shared" si="7"/>
        <v>0.23473693093118433</v>
      </c>
      <c r="J72" s="63">
        <f t="shared" si="7"/>
        <v>0.24630914826498423</v>
      </c>
      <c r="K72" s="63">
        <f t="shared" si="7"/>
        <v>0.2603963100716552</v>
      </c>
      <c r="L72" s="63">
        <f t="shared" si="7"/>
        <v>0.27570862156234183</v>
      </c>
      <c r="M72" s="63">
        <f t="shared" si="7"/>
        <v>0.28354333390090242</v>
      </c>
    </row>
    <row r="73" spans="2:21">
      <c r="B73" s="42" t="s">
        <v>38</v>
      </c>
      <c r="C73" s="63">
        <f t="shared" si="7"/>
        <v>1.6456701849960277E-3</v>
      </c>
      <c r="D73" s="63">
        <f t="shared" si="7"/>
        <v>7.5995946882832918E-3</v>
      </c>
      <c r="E73" s="63">
        <f t="shared" si="7"/>
        <v>7.5667655786350145E-3</v>
      </c>
      <c r="F73" s="63">
        <f t="shared" si="7"/>
        <v>0</v>
      </c>
      <c r="G73" s="63">
        <f t="shared" si="7"/>
        <v>0</v>
      </c>
      <c r="H73" s="63">
        <f t="shared" si="7"/>
        <v>0</v>
      </c>
      <c r="I73" s="63">
        <f t="shared" si="7"/>
        <v>0</v>
      </c>
      <c r="J73" s="63">
        <f t="shared" si="7"/>
        <v>0</v>
      </c>
      <c r="K73" s="63">
        <f t="shared" si="7"/>
        <v>0</v>
      </c>
      <c r="L73" s="63">
        <f t="shared" si="7"/>
        <v>0</v>
      </c>
      <c r="M73" s="63">
        <f t="shared" si="7"/>
        <v>0</v>
      </c>
    </row>
    <row r="74" spans="2:21">
      <c r="B74" s="5" t="s">
        <v>39</v>
      </c>
      <c r="C74" s="63">
        <f t="shared" si="7"/>
        <v>1</v>
      </c>
      <c r="D74" s="63">
        <f t="shared" si="7"/>
        <v>1</v>
      </c>
      <c r="E74" s="63">
        <f t="shared" si="7"/>
        <v>1</v>
      </c>
      <c r="F74" s="63">
        <f t="shared" si="7"/>
        <v>1</v>
      </c>
      <c r="G74" s="63">
        <f t="shared" si="7"/>
        <v>1</v>
      </c>
      <c r="H74" s="63">
        <f t="shared" si="7"/>
        <v>1</v>
      </c>
      <c r="I74" s="63">
        <f t="shared" si="7"/>
        <v>1</v>
      </c>
      <c r="J74" s="63">
        <f t="shared" si="7"/>
        <v>1</v>
      </c>
      <c r="K74" s="63">
        <f t="shared" si="7"/>
        <v>1</v>
      </c>
      <c r="L74" s="63">
        <f t="shared" si="7"/>
        <v>1</v>
      </c>
      <c r="M74" s="63">
        <f t="shared" si="7"/>
        <v>1</v>
      </c>
    </row>
    <row r="101" spans="2:21">
      <c r="B101" s="40" t="s">
        <v>45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</row>
    <row r="103" spans="2:21">
      <c r="B103" s="3" t="s">
        <v>46</v>
      </c>
    </row>
    <row r="104" spans="2:21" ht="24">
      <c r="B104" s="4"/>
      <c r="C104" s="55" t="s">
        <v>47</v>
      </c>
      <c r="D104" s="55" t="s">
        <v>48</v>
      </c>
      <c r="E104" s="55" t="s">
        <v>2</v>
      </c>
      <c r="F104" s="55" t="s">
        <v>3</v>
      </c>
      <c r="G104" s="56" t="s">
        <v>4</v>
      </c>
      <c r="H104" s="56" t="s">
        <v>5</v>
      </c>
      <c r="I104" s="56" t="s">
        <v>6</v>
      </c>
      <c r="J104" s="56" t="s">
        <v>7</v>
      </c>
      <c r="K104" s="56" t="s">
        <v>8</v>
      </c>
      <c r="L104" s="56" t="s">
        <v>9</v>
      </c>
      <c r="M104" s="56" t="s">
        <v>10</v>
      </c>
      <c r="N104" s="56" t="s">
        <v>11</v>
      </c>
      <c r="O104" s="56" t="s">
        <v>12</v>
      </c>
    </row>
    <row r="105" spans="2:21">
      <c r="B105" s="4" t="s">
        <v>49</v>
      </c>
      <c r="C105" s="35">
        <v>9219</v>
      </c>
      <c r="D105" s="35">
        <v>10184</v>
      </c>
      <c r="E105" s="35">
        <v>11254</v>
      </c>
      <c r="F105" s="35">
        <v>12763</v>
      </c>
      <c r="G105" s="35">
        <v>14679</v>
      </c>
      <c r="H105" s="35"/>
      <c r="I105" s="35"/>
      <c r="J105" s="35"/>
      <c r="K105" s="35"/>
      <c r="L105" s="35"/>
      <c r="M105" s="35"/>
      <c r="N105" s="35"/>
      <c r="O105" s="35"/>
    </row>
    <row r="106" spans="2:21">
      <c r="B106" s="4" t="s">
        <v>50</v>
      </c>
      <c r="C106" s="35"/>
      <c r="D106" s="35"/>
      <c r="E106" s="35"/>
      <c r="F106" s="35"/>
      <c r="G106" s="35"/>
      <c r="H106" s="35">
        <f>H109/H108</f>
        <v>16596.650952597443</v>
      </c>
      <c r="I106" s="35">
        <f t="shared" ref="I106:O106" si="8">I109/I108</f>
        <v>18395.064933408627</v>
      </c>
      <c r="J106" s="35">
        <f t="shared" si="8"/>
        <v>20056.595158954617</v>
      </c>
      <c r="K106" s="35">
        <f t="shared" si="8"/>
        <v>21574.695427934046</v>
      </c>
      <c r="L106" s="35">
        <f t="shared" si="8"/>
        <v>22934.411931451792</v>
      </c>
      <c r="M106" s="35">
        <f t="shared" si="8"/>
        <v>24323.874072669354</v>
      </c>
      <c r="N106" s="35">
        <f t="shared" si="8"/>
        <v>25682.669413777505</v>
      </c>
      <c r="O106" s="35">
        <f t="shared" si="8"/>
        <v>26968.346227033609</v>
      </c>
    </row>
    <row r="107" spans="2:21">
      <c r="B107" s="4" t="s">
        <v>51</v>
      </c>
      <c r="C107" s="36">
        <f>世帯当たり人員推計!$C$4</f>
        <v>3.4818310011931879</v>
      </c>
      <c r="D107" s="36">
        <f>世帯当たり人員推計!$C$5</f>
        <v>3.2931068342498038</v>
      </c>
      <c r="E107" s="36">
        <f>世帯当たり人員推計!$C$6</f>
        <v>3.1316865114625911</v>
      </c>
      <c r="F107" s="36">
        <f>世帯当たり人員推計!$C$7</f>
        <v>2.9383373814933793</v>
      </c>
      <c r="G107" s="36">
        <f>世帯当たり人員推計!$C$8</f>
        <v>2.7549560596770899</v>
      </c>
      <c r="H107" s="35"/>
      <c r="I107" s="35"/>
      <c r="J107" s="35"/>
      <c r="K107" s="35"/>
      <c r="L107" s="35"/>
      <c r="M107" s="35"/>
      <c r="N107" s="35"/>
      <c r="O107" s="35"/>
    </row>
    <row r="108" spans="2:21">
      <c r="B108" s="4" t="s">
        <v>52</v>
      </c>
      <c r="C108" s="36"/>
      <c r="D108" s="36"/>
      <c r="E108" s="36"/>
      <c r="F108" s="36"/>
      <c r="G108" s="36">
        <f>世帯当たり人員推計!$C$8</f>
        <v>2.7549560596770899</v>
      </c>
      <c r="H108" s="59">
        <f>世帯当たり人員推計!$I$9</f>
        <v>2.6146841386218651</v>
      </c>
      <c r="I108" s="59">
        <f>世帯当たり人員推計!I10</f>
        <v>2.4673465499743541</v>
      </c>
      <c r="J108" s="59">
        <f>世帯当たり人員推計!I11</f>
        <v>2.3283114421916653</v>
      </c>
      <c r="K108" s="59">
        <f>世帯当たり人員推計!I12</f>
        <v>2.1971109700406615</v>
      </c>
      <c r="L108" s="59">
        <f>世帯当たり人員推計!I13</f>
        <v>2.0733036513916838</v>
      </c>
      <c r="M108" s="59">
        <f>世帯当たり人員推計!I14</f>
        <v>1.9564728816562846</v>
      </c>
      <c r="N108" s="59">
        <f>世帯当たり人員推計!I15</f>
        <v>1.8462255319364747</v>
      </c>
      <c r="O108" s="59">
        <f>世帯当たり人員推計!I16</f>
        <v>1.7421906261683298</v>
      </c>
    </row>
    <row r="109" spans="2:21">
      <c r="B109" s="4" t="s">
        <v>53</v>
      </c>
      <c r="C109" s="35">
        <f>世帯当たり人員推計!$V$4</f>
        <v>32099</v>
      </c>
      <c r="D109" s="35">
        <f>世帯当たり人員推計!$V$5</f>
        <v>33537</v>
      </c>
      <c r="E109" s="35">
        <f t="shared" ref="E109:O109" si="9">C8</f>
        <v>35244</v>
      </c>
      <c r="F109" s="35">
        <f t="shared" si="9"/>
        <v>37502</v>
      </c>
      <c r="G109" s="52">
        <f t="shared" si="9"/>
        <v>40440</v>
      </c>
      <c r="H109" s="52">
        <f t="shared" si="9"/>
        <v>43395</v>
      </c>
      <c r="I109" s="52">
        <f t="shared" si="9"/>
        <v>45387</v>
      </c>
      <c r="J109" s="52">
        <f t="shared" si="9"/>
        <v>46698</v>
      </c>
      <c r="K109" s="52">
        <f t="shared" si="9"/>
        <v>47402</v>
      </c>
      <c r="L109" s="52">
        <f t="shared" si="9"/>
        <v>47550</v>
      </c>
      <c r="M109" s="52">
        <f t="shared" si="9"/>
        <v>47589</v>
      </c>
      <c r="N109" s="52">
        <f t="shared" si="9"/>
        <v>47416</v>
      </c>
      <c r="O109" s="52">
        <f t="shared" si="9"/>
        <v>46984</v>
      </c>
    </row>
    <row r="110" spans="2:21">
      <c r="C110" s="37">
        <f>C109/C105</f>
        <v>3.4818310011931879</v>
      </c>
      <c r="D110" s="37">
        <f t="shared" ref="D110:F110" si="10">D109/D105</f>
        <v>3.2931068342498038</v>
      </c>
      <c r="E110" s="37">
        <f t="shared" si="10"/>
        <v>3.1316865114625911</v>
      </c>
      <c r="F110" s="37">
        <f t="shared" si="10"/>
        <v>2.9383373814933793</v>
      </c>
      <c r="G110" s="37">
        <f>G109/G105</f>
        <v>2.7549560596770899</v>
      </c>
      <c r="H110" s="37">
        <f t="shared" ref="H110:O110" si="11">H109/H106</f>
        <v>2.6146841386218651</v>
      </c>
      <c r="I110" s="37">
        <f t="shared" si="11"/>
        <v>2.4673465499743541</v>
      </c>
      <c r="J110" s="37">
        <f t="shared" si="11"/>
        <v>2.3283114421916653</v>
      </c>
      <c r="K110" s="37">
        <f t="shared" si="11"/>
        <v>2.1971109700406615</v>
      </c>
      <c r="L110" s="37">
        <f t="shared" si="11"/>
        <v>2.0733036513916838</v>
      </c>
      <c r="M110" s="37">
        <f t="shared" si="11"/>
        <v>1.9564728816562846</v>
      </c>
      <c r="N110" s="37">
        <f t="shared" si="11"/>
        <v>1.8462255319364747</v>
      </c>
      <c r="O110" s="37">
        <f t="shared" si="11"/>
        <v>1.7421906261683298</v>
      </c>
    </row>
    <row r="112" spans="2:21" ht="12" customHeight="1">
      <c r="B112" s="69" t="s">
        <v>175</v>
      </c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</row>
    <row r="113" spans="2:15">
      <c r="B113" s="39" t="s">
        <v>54</v>
      </c>
      <c r="C113" s="39"/>
    </row>
    <row r="117" spans="2:15">
      <c r="J117" s="3">
        <v>7</v>
      </c>
      <c r="K117" s="3">
        <v>8</v>
      </c>
      <c r="L117" s="3">
        <v>9</v>
      </c>
      <c r="M117" s="3">
        <v>10</v>
      </c>
      <c r="N117" s="3">
        <v>11</v>
      </c>
      <c r="O117" s="3">
        <v>12</v>
      </c>
    </row>
    <row r="118" spans="2:15">
      <c r="J118" s="3">
        <v>16596.650952597443</v>
      </c>
      <c r="K118" s="3">
        <f>ROUNDDOWN(J118+(($O$118-$J$118)/5),0)</f>
        <v>16956</v>
      </c>
      <c r="L118" s="3">
        <f>ROUNDDOWN(K118+(($O$118-$J$118)/5),0)</f>
        <v>17315</v>
      </c>
      <c r="M118" s="3">
        <f>ROUNDDOWN(L118+(($O$118-$J$118)/5),0)</f>
        <v>17674</v>
      </c>
      <c r="N118" s="3">
        <f>ROUNDDOWN(M118+(($O$118-$J$118)/5),0)</f>
        <v>18033</v>
      </c>
      <c r="O118" s="3">
        <v>18395.064933408627</v>
      </c>
    </row>
    <row r="119" spans="2:15">
      <c r="J119" s="136">
        <v>2.6146841386218651</v>
      </c>
      <c r="K119" s="136">
        <f>J119+(($O$119-$J$119)/5)</f>
        <v>2.5852166208923628</v>
      </c>
      <c r="L119" s="136">
        <f t="shared" ref="L119:N119" si="12">K119+(($O$119-$J$119)/5)</f>
        <v>2.5557491031628605</v>
      </c>
      <c r="M119" s="136">
        <f t="shared" si="12"/>
        <v>2.5262815854333582</v>
      </c>
      <c r="N119" s="136">
        <f t="shared" si="12"/>
        <v>2.4968140677038559</v>
      </c>
      <c r="O119" s="136">
        <v>2.4673465499743541</v>
      </c>
    </row>
  </sheetData>
  <mergeCells count="4">
    <mergeCell ref="B10:M10"/>
    <mergeCell ref="B12:M12"/>
    <mergeCell ref="B11:M11"/>
    <mergeCell ref="B13:M13"/>
  </mergeCells>
  <phoneticPr fontId="18"/>
  <pageMargins left="0.7" right="0.7" top="0.75" bottom="0.75" header="0.3" footer="0.3"/>
  <pageSetup paperSize="9" scale="80" orientation="landscape" r:id="rId1"/>
  <rowBreaks count="1" manualBreakCount="1">
    <brk id="4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E678-9142-4DD2-8776-B37A9677EB1E}">
  <dimension ref="B1:N57"/>
  <sheetViews>
    <sheetView zoomScale="85" zoomScaleNormal="85" workbookViewId="0">
      <selection activeCell="N27" sqref="N27"/>
    </sheetView>
  </sheetViews>
  <sheetFormatPr defaultColWidth="9" defaultRowHeight="13.5"/>
  <cols>
    <col min="1" max="1" width="2" style="72" customWidth="1"/>
    <col min="2" max="2" width="14.75" style="72" customWidth="1"/>
    <col min="3" max="16384" width="9" style="72"/>
  </cols>
  <sheetData>
    <row r="1" spans="2:12" ht="14.25">
      <c r="B1" s="120" t="s">
        <v>194</v>
      </c>
    </row>
    <row r="2" spans="2:12" ht="27">
      <c r="B2" s="121"/>
      <c r="C2" s="122" t="s">
        <v>213</v>
      </c>
      <c r="D2" s="122" t="s">
        <v>195</v>
      </c>
      <c r="E2" s="122" t="s">
        <v>196</v>
      </c>
      <c r="F2" s="122" t="s">
        <v>197</v>
      </c>
      <c r="G2" s="122" t="s">
        <v>198</v>
      </c>
      <c r="H2" s="122" t="s">
        <v>199</v>
      </c>
      <c r="I2" s="122" t="s">
        <v>200</v>
      </c>
      <c r="J2" s="122" t="s">
        <v>201</v>
      </c>
      <c r="K2" s="122" t="s">
        <v>202</v>
      </c>
      <c r="L2" s="122" t="s">
        <v>203</v>
      </c>
    </row>
    <row r="3" spans="2:12">
      <c r="B3" s="121" t="s">
        <v>39</v>
      </c>
      <c r="C3" s="123">
        <v>41031</v>
      </c>
      <c r="D3" s="123">
        <v>41622</v>
      </c>
      <c r="E3" s="123">
        <v>42213</v>
      </c>
      <c r="F3" s="123">
        <v>42804</v>
      </c>
      <c r="G3" s="123">
        <v>43395</v>
      </c>
      <c r="H3" s="123">
        <v>43793</v>
      </c>
      <c r="I3" s="123">
        <v>44191</v>
      </c>
      <c r="J3" s="123">
        <v>44589</v>
      </c>
      <c r="K3" s="123">
        <v>44987</v>
      </c>
      <c r="L3" s="123">
        <v>45387</v>
      </c>
    </row>
    <row r="4" spans="2:12">
      <c r="B4" s="109" t="s">
        <v>191</v>
      </c>
      <c r="C4" s="114">
        <v>591</v>
      </c>
      <c r="D4" s="114">
        <v>591</v>
      </c>
      <c r="E4" s="114">
        <v>591</v>
      </c>
      <c r="F4" s="114">
        <v>591</v>
      </c>
      <c r="G4" s="114">
        <v>591</v>
      </c>
      <c r="H4" s="114">
        <v>398</v>
      </c>
      <c r="I4" s="114">
        <v>398</v>
      </c>
      <c r="J4" s="114">
        <v>398</v>
      </c>
      <c r="K4" s="114">
        <v>398</v>
      </c>
      <c r="L4" s="114">
        <v>400</v>
      </c>
    </row>
    <row r="5" spans="2:12">
      <c r="B5" s="124" t="s">
        <v>177</v>
      </c>
      <c r="C5" s="121">
        <v>248</v>
      </c>
      <c r="D5" s="121">
        <v>248</v>
      </c>
      <c r="E5" s="121">
        <v>248</v>
      </c>
      <c r="F5" s="121">
        <v>248</v>
      </c>
      <c r="G5" s="121">
        <v>248</v>
      </c>
      <c r="H5" s="121">
        <v>227</v>
      </c>
      <c r="I5" s="121">
        <v>227</v>
      </c>
      <c r="J5" s="121">
        <v>227</v>
      </c>
      <c r="K5" s="121">
        <v>227</v>
      </c>
      <c r="L5" s="121">
        <v>229</v>
      </c>
    </row>
    <row r="6" spans="2:12">
      <c r="B6" s="124" t="s">
        <v>178</v>
      </c>
      <c r="C6" s="121">
        <v>343</v>
      </c>
      <c r="D6" s="121">
        <v>343</v>
      </c>
      <c r="E6" s="121">
        <v>343</v>
      </c>
      <c r="F6" s="121">
        <v>343</v>
      </c>
      <c r="G6" s="121">
        <v>343</v>
      </c>
      <c r="H6" s="121">
        <v>171</v>
      </c>
      <c r="I6" s="121">
        <v>171</v>
      </c>
      <c r="J6" s="121">
        <v>171</v>
      </c>
      <c r="K6" s="121">
        <v>171</v>
      </c>
      <c r="L6" s="121">
        <v>171</v>
      </c>
    </row>
    <row r="7" spans="2:12" ht="150" customHeight="1">
      <c r="B7" s="138" t="s">
        <v>204</v>
      </c>
      <c r="C7" s="138"/>
      <c r="D7" s="138"/>
      <c r="E7" s="138"/>
      <c r="F7" s="138"/>
      <c r="G7" s="138"/>
      <c r="H7" s="138"/>
      <c r="I7" s="138"/>
      <c r="J7" s="138"/>
    </row>
    <row r="39" spans="2:14">
      <c r="B39" s="72" t="s">
        <v>205</v>
      </c>
    </row>
    <row r="40" spans="2:14">
      <c r="B40" s="125"/>
      <c r="C40" s="126">
        <v>2020</v>
      </c>
      <c r="D40" s="126"/>
      <c r="E40" s="126">
        <v>2021</v>
      </c>
      <c r="F40" s="126">
        <v>2022</v>
      </c>
      <c r="G40" s="126">
        <v>2023</v>
      </c>
      <c r="H40" s="126">
        <v>2024</v>
      </c>
      <c r="I40" s="126">
        <v>2025</v>
      </c>
      <c r="J40" s="126">
        <v>2026</v>
      </c>
      <c r="K40" s="126">
        <v>2027</v>
      </c>
      <c r="L40" s="126">
        <v>2028</v>
      </c>
      <c r="M40" s="126">
        <v>2029</v>
      </c>
      <c r="N40" s="126">
        <v>2030</v>
      </c>
    </row>
    <row r="41" spans="2:14">
      <c r="B41" s="127"/>
      <c r="C41" s="128" t="s">
        <v>180</v>
      </c>
      <c r="D41" s="128"/>
      <c r="E41" s="128" t="s">
        <v>181</v>
      </c>
      <c r="F41" s="128" t="s">
        <v>182</v>
      </c>
      <c r="G41" s="128" t="s">
        <v>183</v>
      </c>
      <c r="H41" s="128" t="s">
        <v>184</v>
      </c>
      <c r="I41" s="128" t="s">
        <v>185</v>
      </c>
      <c r="J41" s="128" t="s">
        <v>186</v>
      </c>
      <c r="K41" s="128" t="s">
        <v>187</v>
      </c>
      <c r="L41" s="128" t="s">
        <v>188</v>
      </c>
      <c r="M41" s="128" t="s">
        <v>189</v>
      </c>
      <c r="N41" s="128" t="s">
        <v>190</v>
      </c>
    </row>
    <row r="42" spans="2:14">
      <c r="B42" s="111" t="s">
        <v>39</v>
      </c>
      <c r="C42" s="129">
        <v>40440</v>
      </c>
      <c r="D42" s="129"/>
      <c r="E42" s="129">
        <f>ROUND(($I$42-$C$42)/5+C42,0)</f>
        <v>41031</v>
      </c>
      <c r="F42" s="129">
        <f>ROUND(($I$42-$C$42)/5+E42,0)</f>
        <v>41622</v>
      </c>
      <c r="G42" s="129">
        <f>ROUND(($I$42-$C$42)/5+F42,0)</f>
        <v>42213</v>
      </c>
      <c r="H42" s="129">
        <f>ROUND(($I$42-$C$42)/5+G42,0)</f>
        <v>42804</v>
      </c>
      <c r="I42" s="129">
        <v>43395</v>
      </c>
      <c r="J42" s="129">
        <f>ROUND(($N$42-$I$42)/5+I42,0)</f>
        <v>43793</v>
      </c>
      <c r="K42" s="129">
        <f>ROUND(($N$42-$I$42)/5+J42,0)</f>
        <v>44191</v>
      </c>
      <c r="L42" s="129">
        <f>ROUND(($N$42-$I$42)/5+K42,0)</f>
        <v>44589</v>
      </c>
      <c r="M42" s="129">
        <f>ROUND(($N$42-$I$42)/5+L42,0)</f>
        <v>44987</v>
      </c>
      <c r="N42" s="129">
        <v>45387</v>
      </c>
    </row>
    <row r="43" spans="2:14">
      <c r="B43" s="130" t="s">
        <v>206</v>
      </c>
      <c r="C43" s="129"/>
      <c r="D43" s="129"/>
      <c r="E43" s="129" t="s">
        <v>207</v>
      </c>
      <c r="F43" s="129"/>
      <c r="G43" s="129"/>
      <c r="H43" s="129"/>
      <c r="I43" s="129"/>
      <c r="J43" s="129"/>
      <c r="K43" s="129"/>
      <c r="L43" s="129"/>
      <c r="M43" s="129"/>
      <c r="N43" s="129"/>
    </row>
    <row r="44" spans="2:14">
      <c r="B44" s="109" t="s">
        <v>191</v>
      </c>
      <c r="C44" s="109"/>
      <c r="D44" s="109"/>
      <c r="E44" s="114">
        <f>E42-C42</f>
        <v>591</v>
      </c>
      <c r="F44" s="114">
        <f t="shared" ref="F44:N44" si="0">F42-E42</f>
        <v>591</v>
      </c>
      <c r="G44" s="114">
        <f t="shared" si="0"/>
        <v>591</v>
      </c>
      <c r="H44" s="114">
        <f t="shared" si="0"/>
        <v>591</v>
      </c>
      <c r="I44" s="114">
        <f t="shared" si="0"/>
        <v>591</v>
      </c>
      <c r="J44" s="114">
        <f t="shared" si="0"/>
        <v>398</v>
      </c>
      <c r="K44" s="114">
        <f t="shared" si="0"/>
        <v>398</v>
      </c>
      <c r="L44" s="114">
        <f t="shared" si="0"/>
        <v>398</v>
      </c>
      <c r="M44" s="114">
        <f t="shared" si="0"/>
        <v>398</v>
      </c>
      <c r="N44" s="114">
        <f t="shared" si="0"/>
        <v>400</v>
      </c>
    </row>
    <row r="45" spans="2:14">
      <c r="B45" s="131" t="s">
        <v>206</v>
      </c>
      <c r="C45" s="109"/>
      <c r="D45" s="109"/>
      <c r="E45" s="114" t="s">
        <v>208</v>
      </c>
      <c r="F45" s="114"/>
      <c r="G45" s="114"/>
      <c r="H45" s="114"/>
      <c r="I45" s="114"/>
      <c r="J45" s="114"/>
      <c r="K45" s="114"/>
      <c r="L45" s="114"/>
      <c r="M45" s="114"/>
      <c r="N45" s="114"/>
    </row>
    <row r="46" spans="2:14">
      <c r="B46" s="124" t="s">
        <v>177</v>
      </c>
      <c r="C46" s="121"/>
      <c r="D46" s="121"/>
      <c r="E46" s="121">
        <f>ROUND(E$44*$E55,0)</f>
        <v>248</v>
      </c>
      <c r="F46" s="121">
        <f>ROUND(F$44*$E55,0)</f>
        <v>248</v>
      </c>
      <c r="G46" s="121">
        <f>ROUND(G$44*$E55,0)</f>
        <v>248</v>
      </c>
      <c r="H46" s="121">
        <f>ROUND(H$44*$E55,0)</f>
        <v>248</v>
      </c>
      <c r="I46" s="121">
        <f>ROUND(I$44*$E55,0)</f>
        <v>248</v>
      </c>
      <c r="J46" s="121">
        <f>ROUND(J$44*$G55,0)</f>
        <v>227</v>
      </c>
      <c r="K46" s="121">
        <f>ROUND(K$44*$G55,0)</f>
        <v>227</v>
      </c>
      <c r="L46" s="121">
        <f>ROUND(L$44*$G55,0)</f>
        <v>227</v>
      </c>
      <c r="M46" s="121">
        <f>ROUND(M$44*$G55,0)</f>
        <v>227</v>
      </c>
      <c r="N46" s="121">
        <f>ROUND(N$44*$G55,0)</f>
        <v>229</v>
      </c>
    </row>
    <row r="47" spans="2:14">
      <c r="B47" s="131" t="s">
        <v>206</v>
      </c>
      <c r="C47" s="121"/>
      <c r="D47" s="121"/>
      <c r="E47" s="121" t="s">
        <v>209</v>
      </c>
      <c r="F47" s="121"/>
      <c r="G47" s="121"/>
      <c r="H47" s="121"/>
      <c r="I47" s="121"/>
      <c r="J47" s="121"/>
      <c r="K47" s="121"/>
      <c r="L47" s="121"/>
      <c r="M47" s="121"/>
      <c r="N47" s="121"/>
    </row>
    <row r="48" spans="2:14">
      <c r="B48" s="124" t="s">
        <v>178</v>
      </c>
      <c r="C48" s="121"/>
      <c r="D48" s="121"/>
      <c r="E48" s="121">
        <f>ROUND(E$44*$E56,0)</f>
        <v>343</v>
      </c>
      <c r="F48" s="121">
        <f>ROUND(F$44*$E56,0)</f>
        <v>343</v>
      </c>
      <c r="G48" s="121">
        <f>ROUND(G$44*$E56,0)</f>
        <v>343</v>
      </c>
      <c r="H48" s="121">
        <f>ROUND(H$44*$E56,0)</f>
        <v>343</v>
      </c>
      <c r="I48" s="121">
        <f>ROUND(I$44*$E56,0)</f>
        <v>343</v>
      </c>
      <c r="J48" s="121">
        <f>ROUND(J$44*$G56,0)</f>
        <v>171</v>
      </c>
      <c r="K48" s="121">
        <f>ROUND(K$44*$G56,0)</f>
        <v>171</v>
      </c>
      <c r="L48" s="121">
        <f>ROUND(L$44*$G56,0)</f>
        <v>171</v>
      </c>
      <c r="M48" s="121">
        <f>ROUND(M$44*$G56,0)</f>
        <v>171</v>
      </c>
      <c r="N48" s="121">
        <f>ROUND(N$44*$G56,0)</f>
        <v>171</v>
      </c>
    </row>
    <row r="49" spans="2:14">
      <c r="B49" s="131" t="s">
        <v>206</v>
      </c>
      <c r="C49" s="121"/>
      <c r="D49" s="121"/>
      <c r="E49" s="121" t="s">
        <v>210</v>
      </c>
      <c r="F49" s="121"/>
      <c r="G49" s="121"/>
      <c r="H49" s="121"/>
      <c r="I49" s="121"/>
      <c r="J49" s="121"/>
      <c r="K49" s="121"/>
      <c r="L49" s="121"/>
      <c r="M49" s="121"/>
      <c r="N49" s="121"/>
    </row>
    <row r="51" spans="2:14">
      <c r="B51" s="72" t="s">
        <v>211</v>
      </c>
    </row>
    <row r="52" spans="2:14">
      <c r="B52" s="125"/>
      <c r="C52" s="126">
        <v>2025</v>
      </c>
      <c r="D52" s="126"/>
      <c r="E52" s="126">
        <v>2025</v>
      </c>
      <c r="F52" s="126">
        <v>2030</v>
      </c>
      <c r="G52" s="126">
        <v>2030</v>
      </c>
    </row>
    <row r="53" spans="2:14">
      <c r="B53" s="132"/>
      <c r="C53" s="128" t="s">
        <v>185</v>
      </c>
      <c r="D53" s="128"/>
      <c r="E53" s="128" t="s">
        <v>185</v>
      </c>
      <c r="F53" s="128" t="s">
        <v>190</v>
      </c>
      <c r="G53" s="128" t="s">
        <v>190</v>
      </c>
    </row>
    <row r="54" spans="2:14">
      <c r="B54" s="127"/>
      <c r="C54" s="133" t="s">
        <v>212</v>
      </c>
      <c r="D54" s="133"/>
      <c r="E54" s="133" t="s">
        <v>40</v>
      </c>
      <c r="F54" s="133" t="s">
        <v>212</v>
      </c>
      <c r="G54" s="133" t="s">
        <v>40</v>
      </c>
    </row>
    <row r="55" spans="2:14">
      <c r="B55" s="121" t="s">
        <v>177</v>
      </c>
      <c r="C55" s="134">
        <v>1376</v>
      </c>
      <c r="D55" s="134"/>
      <c r="E55" s="135">
        <f>C55/$C$57</f>
        <v>0.41936926161404892</v>
      </c>
      <c r="F55" s="134">
        <v>1136.9115448899327</v>
      </c>
      <c r="G55" s="135">
        <f>F55/$F$57</f>
        <v>0.57156201462851186</v>
      </c>
    </row>
    <row r="56" spans="2:14">
      <c r="B56" s="121" t="s">
        <v>178</v>
      </c>
      <c r="C56" s="134">
        <v>1905.117921480738</v>
      </c>
      <c r="D56" s="134"/>
      <c r="E56" s="135">
        <f>C56/$C$57</f>
        <v>0.58063073838595114</v>
      </c>
      <c r="F56" s="134">
        <v>852.21914572965136</v>
      </c>
      <c r="G56" s="135">
        <f>F56/$F$57</f>
        <v>0.42843798537148808</v>
      </c>
    </row>
    <row r="57" spans="2:14">
      <c r="B57" s="121" t="s">
        <v>179</v>
      </c>
      <c r="C57" s="134">
        <v>3281.117921480738</v>
      </c>
      <c r="D57" s="134"/>
      <c r="E57" s="135">
        <f>C57/$C$57</f>
        <v>1</v>
      </c>
      <c r="F57" s="134">
        <v>1989.1306906195841</v>
      </c>
      <c r="G57" s="135">
        <f>F57/$F$57</f>
        <v>1</v>
      </c>
    </row>
  </sheetData>
  <mergeCells count="1">
    <mergeCell ref="B7:J7"/>
  </mergeCells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0D53-D048-4C81-973B-AAA2C190C056}">
  <dimension ref="A1:Y490"/>
  <sheetViews>
    <sheetView topLeftCell="A13" zoomScale="75" zoomScaleNormal="75" workbookViewId="0">
      <selection activeCell="D127" sqref="D127"/>
    </sheetView>
  </sheetViews>
  <sheetFormatPr defaultColWidth="9" defaultRowHeight="13.5"/>
  <cols>
    <col min="1" max="1" width="30.625" style="72" customWidth="1"/>
    <col min="2" max="12" width="10.625" style="72" customWidth="1"/>
    <col min="13" max="16384" width="9" style="72"/>
  </cols>
  <sheetData>
    <row r="1" spans="1:12">
      <c r="A1" s="71" t="s">
        <v>55</v>
      </c>
      <c r="B1" s="71" t="s">
        <v>56</v>
      </c>
      <c r="C1" s="71" t="s">
        <v>57</v>
      </c>
      <c r="D1" s="71" t="s">
        <v>58</v>
      </c>
      <c r="E1" s="71" t="s">
        <v>59</v>
      </c>
      <c r="G1" s="73" t="s">
        <v>60</v>
      </c>
      <c r="H1" s="73"/>
      <c r="I1" s="73"/>
      <c r="J1" s="73"/>
      <c r="K1" s="73"/>
      <c r="L1" s="73"/>
    </row>
    <row r="2" spans="1:12">
      <c r="A2" s="71">
        <v>1786</v>
      </c>
      <c r="B2" s="71">
        <v>47</v>
      </c>
      <c r="C2" s="71" t="s">
        <v>61</v>
      </c>
      <c r="D2" s="71">
        <v>47350</v>
      </c>
      <c r="E2" s="71" t="s">
        <v>62</v>
      </c>
      <c r="G2" s="73" t="s">
        <v>63</v>
      </c>
      <c r="H2" s="73"/>
      <c r="I2" s="73"/>
      <c r="J2" s="73"/>
      <c r="K2" s="73"/>
      <c r="L2" s="73"/>
    </row>
    <row r="3" spans="1:12">
      <c r="B3" s="71"/>
      <c r="C3" s="71"/>
      <c r="G3" s="73" t="s">
        <v>64</v>
      </c>
      <c r="H3" s="73"/>
      <c r="I3" s="73"/>
      <c r="J3" s="73"/>
      <c r="K3" s="73"/>
      <c r="L3" s="73"/>
    </row>
    <row r="4" spans="1:12">
      <c r="A4" s="72" t="s">
        <v>65</v>
      </c>
      <c r="B4" s="71"/>
      <c r="C4" s="71"/>
    </row>
    <row r="6" spans="1:12">
      <c r="A6" s="1" t="s">
        <v>66</v>
      </c>
      <c r="B6" s="73" t="s">
        <v>67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>
      <c r="A7" s="1"/>
    </row>
    <row r="8" spans="1:12">
      <c r="A8" s="72" t="s">
        <v>68</v>
      </c>
    </row>
    <row r="9" spans="1:12">
      <c r="A9" s="1"/>
      <c r="B9" s="74">
        <v>2020</v>
      </c>
      <c r="C9" s="74">
        <v>2025</v>
      </c>
      <c r="D9" s="74">
        <v>2030</v>
      </c>
      <c r="E9" s="74">
        <v>2035</v>
      </c>
      <c r="F9" s="74">
        <v>2040</v>
      </c>
      <c r="G9" s="74">
        <v>2045</v>
      </c>
      <c r="H9" s="74">
        <v>2050</v>
      </c>
      <c r="I9" s="74">
        <v>2055</v>
      </c>
      <c r="J9" s="74">
        <v>2060</v>
      </c>
      <c r="K9" s="74">
        <v>2065</v>
      </c>
      <c r="L9" s="74">
        <v>2070</v>
      </c>
    </row>
    <row r="10" spans="1:12">
      <c r="A10" s="1" t="s">
        <v>69</v>
      </c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>
      <c r="A11" s="1" t="s">
        <v>70</v>
      </c>
      <c r="B11" s="75"/>
      <c r="C11" s="77">
        <v>2.3669750887004906</v>
      </c>
      <c r="D11" s="77">
        <v>2.4255323367019388</v>
      </c>
      <c r="E11" s="77">
        <v>2.4089916040013875</v>
      </c>
      <c r="F11" s="77">
        <v>2.3723475112766517</v>
      </c>
      <c r="G11" s="77">
        <v>2.3540387692149598</v>
      </c>
      <c r="H11" s="77">
        <v>2.3779232251577107</v>
      </c>
      <c r="I11" s="78">
        <v>2.3973787406770866</v>
      </c>
      <c r="J11" s="78">
        <v>2.429781298703066</v>
      </c>
      <c r="K11" s="78">
        <v>2.4342801502071616</v>
      </c>
      <c r="L11" s="78">
        <v>2.4130384739399195</v>
      </c>
    </row>
    <row r="12" spans="1:12">
      <c r="A12" s="1" t="s">
        <v>71</v>
      </c>
      <c r="B12" s="75"/>
      <c r="C12" s="77">
        <v>7.4339669871246565</v>
      </c>
      <c r="D12" s="77">
        <v>7.37580154082998</v>
      </c>
      <c r="E12" s="77">
        <v>7.1696178690517476</v>
      </c>
      <c r="F12" s="77">
        <v>7.0475536547936901</v>
      </c>
      <c r="G12" s="77">
        <v>7.0532996830410779</v>
      </c>
      <c r="H12" s="77">
        <v>7.1248635959781597</v>
      </c>
      <c r="I12" s="77">
        <v>7.1831572754369635</v>
      </c>
      <c r="J12" s="77">
        <v>7.2802435916196737</v>
      </c>
      <c r="K12" s="77">
        <v>7.2937232965008585</v>
      </c>
      <c r="L12" s="77">
        <v>7.2300778245390855</v>
      </c>
    </row>
    <row r="13" spans="1:12">
      <c r="A13" s="1" t="s">
        <v>72</v>
      </c>
      <c r="B13" s="75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1:12">
      <c r="A14" s="1" t="s">
        <v>73</v>
      </c>
      <c r="B14" s="75"/>
      <c r="C14" s="77">
        <v>0.31840000000000002</v>
      </c>
      <c r="D14" s="77">
        <v>0.32884999999999998</v>
      </c>
      <c r="E14" s="77">
        <v>0.33600000000000002</v>
      </c>
      <c r="F14" s="77">
        <v>0.33661999999999997</v>
      </c>
      <c r="G14" s="77">
        <v>0.33374999999999999</v>
      </c>
      <c r="H14" s="77">
        <v>0.33374999999999999</v>
      </c>
      <c r="I14" s="78">
        <v>0.33374999999999999</v>
      </c>
      <c r="J14" s="78">
        <v>0.33374999999999999</v>
      </c>
      <c r="K14" s="78">
        <v>0.33374999999999999</v>
      </c>
      <c r="L14" s="78">
        <v>0.33374999999999999</v>
      </c>
    </row>
    <row r="15" spans="1:12">
      <c r="A15" s="1"/>
    </row>
    <row r="16" spans="1:12">
      <c r="A16" s="72" t="s">
        <v>74</v>
      </c>
    </row>
    <row r="17" spans="1:12">
      <c r="A17" s="1"/>
      <c r="B17" s="74">
        <v>2020</v>
      </c>
      <c r="C17" s="74">
        <v>2025</v>
      </c>
      <c r="D17" s="74">
        <v>2030</v>
      </c>
      <c r="E17" s="74">
        <v>2035</v>
      </c>
      <c r="F17" s="74">
        <v>2040</v>
      </c>
      <c r="G17" s="74">
        <v>2045</v>
      </c>
      <c r="H17" s="74">
        <v>2050</v>
      </c>
      <c r="I17" s="74">
        <v>2055</v>
      </c>
      <c r="J17" s="74">
        <v>2060</v>
      </c>
      <c r="K17" s="74">
        <v>2065</v>
      </c>
      <c r="L17" s="74">
        <v>2070</v>
      </c>
    </row>
    <row r="18" spans="1:12">
      <c r="A18" s="1" t="s">
        <v>69</v>
      </c>
      <c r="B18" s="80">
        <v>2.218</v>
      </c>
      <c r="C18" s="76">
        <v>2.218</v>
      </c>
      <c r="D18" s="76">
        <v>2.218</v>
      </c>
      <c r="E18" s="76">
        <v>2.218</v>
      </c>
      <c r="F18" s="76">
        <v>2.218</v>
      </c>
      <c r="G18" s="76">
        <v>2.218</v>
      </c>
      <c r="H18" s="76">
        <v>2.218</v>
      </c>
      <c r="I18" s="76">
        <v>2.218</v>
      </c>
      <c r="J18" s="76">
        <v>2.218</v>
      </c>
      <c r="K18" s="76">
        <v>2.218</v>
      </c>
      <c r="L18" s="76">
        <v>2.218</v>
      </c>
    </row>
    <row r="19" spans="1:12">
      <c r="A19" s="1" t="s">
        <v>75</v>
      </c>
      <c r="B19" s="80">
        <v>4.8499999999999995E-2</v>
      </c>
      <c r="C19" s="81">
        <v>4.8499999999999995E-2</v>
      </c>
      <c r="D19" s="81">
        <v>4.8499999999999995E-2</v>
      </c>
      <c r="E19" s="81">
        <v>4.8499999999999995E-2</v>
      </c>
      <c r="F19" s="81">
        <v>4.8499999999999995E-2</v>
      </c>
      <c r="G19" s="81">
        <v>4.8499999999999995E-2</v>
      </c>
      <c r="H19" s="81">
        <v>4.8499999999999995E-2</v>
      </c>
      <c r="I19" s="81">
        <v>4.8499999999999995E-2</v>
      </c>
      <c r="J19" s="81">
        <v>4.8499999999999995E-2</v>
      </c>
      <c r="K19" s="81">
        <v>4.8499999999999995E-2</v>
      </c>
      <c r="L19" s="81">
        <v>4.8499999999999995E-2</v>
      </c>
    </row>
    <row r="20" spans="1:12">
      <c r="A20" s="1" t="s">
        <v>76</v>
      </c>
      <c r="B20" s="80">
        <v>0.32200000000000001</v>
      </c>
      <c r="C20" s="81">
        <v>0.32200000000000001</v>
      </c>
      <c r="D20" s="81">
        <v>0.32200000000000001</v>
      </c>
      <c r="E20" s="81">
        <v>0.32200000000000001</v>
      </c>
      <c r="F20" s="81">
        <v>0.32200000000000001</v>
      </c>
      <c r="G20" s="81">
        <v>0.32200000000000001</v>
      </c>
      <c r="H20" s="81">
        <v>0.32200000000000001</v>
      </c>
      <c r="I20" s="81">
        <v>0.32200000000000001</v>
      </c>
      <c r="J20" s="81">
        <v>0.32200000000000001</v>
      </c>
      <c r="K20" s="81">
        <v>0.32200000000000001</v>
      </c>
      <c r="L20" s="81">
        <v>0.32200000000000001</v>
      </c>
    </row>
    <row r="21" spans="1:12">
      <c r="A21" s="1" t="s">
        <v>77</v>
      </c>
      <c r="B21" s="80">
        <v>0.67699999999999994</v>
      </c>
      <c r="C21" s="81">
        <v>0.67699999999999994</v>
      </c>
      <c r="D21" s="81">
        <v>0.67699999999999994</v>
      </c>
      <c r="E21" s="81">
        <v>0.67699999999999994</v>
      </c>
      <c r="F21" s="81">
        <v>0.67699999999999994</v>
      </c>
      <c r="G21" s="81">
        <v>0.67699999999999994</v>
      </c>
      <c r="H21" s="81">
        <v>0.67699999999999994</v>
      </c>
      <c r="I21" s="81">
        <v>0.67699999999999994</v>
      </c>
      <c r="J21" s="81">
        <v>0.67699999999999994</v>
      </c>
      <c r="K21" s="81">
        <v>0.67699999999999994</v>
      </c>
      <c r="L21" s="81">
        <v>0.67699999999999994</v>
      </c>
    </row>
    <row r="22" spans="1:12">
      <c r="A22" s="1" t="s">
        <v>78</v>
      </c>
      <c r="B22" s="80">
        <v>0.66149999999999998</v>
      </c>
      <c r="C22" s="81">
        <v>0.66149999999999998</v>
      </c>
      <c r="D22" s="81">
        <v>0.66149999999999998</v>
      </c>
      <c r="E22" s="81">
        <v>0.66149999999999998</v>
      </c>
      <c r="F22" s="81">
        <v>0.66149999999999998</v>
      </c>
      <c r="G22" s="81">
        <v>0.66149999999999998</v>
      </c>
      <c r="H22" s="81">
        <v>0.66149999999999998</v>
      </c>
      <c r="I22" s="81">
        <v>0.66149999999999998</v>
      </c>
      <c r="J22" s="81">
        <v>0.66149999999999998</v>
      </c>
      <c r="K22" s="81">
        <v>0.66149999999999998</v>
      </c>
      <c r="L22" s="81">
        <v>0.66149999999999998</v>
      </c>
    </row>
    <row r="23" spans="1:12">
      <c r="A23" s="1" t="s">
        <v>79</v>
      </c>
      <c r="B23" s="80">
        <v>0.41549999999999998</v>
      </c>
      <c r="C23" s="81">
        <v>0.41549999999999998</v>
      </c>
      <c r="D23" s="81">
        <v>0.41549999999999998</v>
      </c>
      <c r="E23" s="81">
        <v>0.41549999999999998</v>
      </c>
      <c r="F23" s="81">
        <v>0.41549999999999998</v>
      </c>
      <c r="G23" s="81">
        <v>0.41549999999999998</v>
      </c>
      <c r="H23" s="81">
        <v>0.41549999999999998</v>
      </c>
      <c r="I23" s="81">
        <v>0.41549999999999998</v>
      </c>
      <c r="J23" s="81">
        <v>0.41549999999999998</v>
      </c>
      <c r="K23" s="81">
        <v>0.41549999999999998</v>
      </c>
      <c r="L23" s="81">
        <v>0.41549999999999998</v>
      </c>
    </row>
    <row r="24" spans="1:12">
      <c r="A24" s="1" t="s">
        <v>80</v>
      </c>
      <c r="B24" s="80">
        <v>9.1499999999999998E-2</v>
      </c>
      <c r="C24" s="81">
        <v>9.1499999999999998E-2</v>
      </c>
      <c r="D24" s="81">
        <v>9.1499999999999998E-2</v>
      </c>
      <c r="E24" s="81">
        <v>9.1499999999999998E-2</v>
      </c>
      <c r="F24" s="81">
        <v>9.1499999999999998E-2</v>
      </c>
      <c r="G24" s="81">
        <v>9.1499999999999998E-2</v>
      </c>
      <c r="H24" s="81">
        <v>9.1499999999999998E-2</v>
      </c>
      <c r="I24" s="81">
        <v>9.1499999999999998E-2</v>
      </c>
      <c r="J24" s="81">
        <v>9.1499999999999998E-2</v>
      </c>
      <c r="K24" s="81">
        <v>9.1499999999999998E-2</v>
      </c>
      <c r="L24" s="81">
        <v>9.1499999999999998E-2</v>
      </c>
    </row>
    <row r="25" spans="1:12">
      <c r="A25" s="1" t="s">
        <v>81</v>
      </c>
      <c r="B25" s="80">
        <v>2.5000000000000001E-3</v>
      </c>
      <c r="C25" s="81">
        <v>2.5000000000000001E-3</v>
      </c>
      <c r="D25" s="81">
        <v>2.5000000000000001E-3</v>
      </c>
      <c r="E25" s="81">
        <v>2.5000000000000001E-3</v>
      </c>
      <c r="F25" s="81">
        <v>2.5000000000000001E-3</v>
      </c>
      <c r="G25" s="81">
        <v>2.5000000000000001E-3</v>
      </c>
      <c r="H25" s="81">
        <v>2.5000000000000001E-3</v>
      </c>
      <c r="I25" s="81">
        <v>2.5000000000000001E-3</v>
      </c>
      <c r="J25" s="81">
        <v>2.5000000000000001E-3</v>
      </c>
      <c r="K25" s="81">
        <v>2.5000000000000001E-3</v>
      </c>
      <c r="L25" s="81">
        <v>2.5000000000000001E-3</v>
      </c>
    </row>
    <row r="26" spans="1:12">
      <c r="A26" s="1"/>
    </row>
    <row r="27" spans="1:12">
      <c r="A27" s="1"/>
    </row>
    <row r="28" spans="1:12">
      <c r="A28" s="1" t="s">
        <v>82</v>
      </c>
    </row>
    <row r="29" spans="1:12">
      <c r="A29" s="1"/>
      <c r="B29" s="74">
        <v>2020</v>
      </c>
      <c r="C29" s="74">
        <v>2025</v>
      </c>
      <c r="D29" s="74">
        <v>2030</v>
      </c>
      <c r="E29" s="74">
        <v>2035</v>
      </c>
      <c r="F29" s="74">
        <v>2040</v>
      </c>
      <c r="G29" s="74">
        <v>2045</v>
      </c>
      <c r="H29" s="74">
        <v>2050</v>
      </c>
      <c r="I29" s="74">
        <v>2055</v>
      </c>
      <c r="J29" s="74">
        <v>2060</v>
      </c>
      <c r="K29" s="74">
        <v>2065</v>
      </c>
      <c r="L29" s="74">
        <v>2070</v>
      </c>
    </row>
    <row r="30" spans="1:12">
      <c r="A30" s="1" t="s">
        <v>83</v>
      </c>
      <c r="B30" s="82">
        <f t="shared" ref="B30:L30" si="0">B36</f>
        <v>40134</v>
      </c>
      <c r="C30" s="82">
        <f t="shared" si="0"/>
        <v>43395</v>
      </c>
      <c r="D30" s="82">
        <f t="shared" si="0"/>
        <v>45387</v>
      </c>
      <c r="E30" s="82">
        <f t="shared" si="0"/>
        <v>46698</v>
      </c>
      <c r="F30" s="82">
        <f t="shared" si="0"/>
        <v>47402</v>
      </c>
      <c r="G30" s="82">
        <f t="shared" si="0"/>
        <v>47550</v>
      </c>
      <c r="H30" s="82">
        <f t="shared" si="0"/>
        <v>47589</v>
      </c>
      <c r="I30" s="82">
        <f t="shared" si="0"/>
        <v>47416</v>
      </c>
      <c r="J30" s="82">
        <f t="shared" si="0"/>
        <v>46984</v>
      </c>
      <c r="K30" s="82">
        <f t="shared" si="0"/>
        <v>46349</v>
      </c>
      <c r="L30" s="82">
        <f t="shared" si="0"/>
        <v>45655</v>
      </c>
    </row>
    <row r="31" spans="1:12">
      <c r="A31" s="1" t="s">
        <v>84</v>
      </c>
      <c r="B31" s="83">
        <f t="shared" ref="B31:L31" si="1">B30/$B30</f>
        <v>1</v>
      </c>
      <c r="C31" s="83">
        <f t="shared" si="1"/>
        <v>1.0812528031095829</v>
      </c>
      <c r="D31" s="83">
        <f t="shared" si="1"/>
        <v>1.1308865301240842</v>
      </c>
      <c r="E31" s="83">
        <f t="shared" si="1"/>
        <v>1.1635521004634475</v>
      </c>
      <c r="F31" s="83">
        <f t="shared" si="1"/>
        <v>1.1810933373199781</v>
      </c>
      <c r="G31" s="83">
        <f t="shared" si="1"/>
        <v>1.1847809837045897</v>
      </c>
      <c r="H31" s="83">
        <f t="shared" si="1"/>
        <v>1.185752728359994</v>
      </c>
      <c r="I31" s="83">
        <f t="shared" si="1"/>
        <v>1.1814421687347387</v>
      </c>
      <c r="J31" s="83">
        <f t="shared" si="1"/>
        <v>1.170678227936413</v>
      </c>
      <c r="K31" s="83">
        <f t="shared" si="1"/>
        <v>1.1548562316240594</v>
      </c>
      <c r="L31" s="83">
        <f t="shared" si="1"/>
        <v>1.1375641600637862</v>
      </c>
    </row>
    <row r="32" spans="1:12">
      <c r="A32" s="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>
      <c r="A33" s="1"/>
    </row>
    <row r="34" spans="1:12">
      <c r="A34" s="1" t="s">
        <v>85</v>
      </c>
    </row>
    <row r="35" spans="1:12">
      <c r="A35" s="1" t="s">
        <v>86</v>
      </c>
      <c r="B35" s="74">
        <v>2020</v>
      </c>
      <c r="C35" s="74">
        <v>2025</v>
      </c>
      <c r="D35" s="74">
        <v>2030</v>
      </c>
      <c r="E35" s="74">
        <v>2035</v>
      </c>
      <c r="F35" s="74">
        <v>2040</v>
      </c>
      <c r="G35" s="74">
        <v>2045</v>
      </c>
      <c r="H35" s="74">
        <v>2050</v>
      </c>
      <c r="I35" s="74">
        <v>2055</v>
      </c>
      <c r="J35" s="74">
        <v>2060</v>
      </c>
      <c r="K35" s="74">
        <v>2065</v>
      </c>
      <c r="L35" s="74">
        <v>2070</v>
      </c>
    </row>
    <row r="36" spans="1:12">
      <c r="A36" s="1" t="s">
        <v>87</v>
      </c>
      <c r="B36" s="84">
        <f t="shared" ref="B36:L36" si="2">SUM(B37:B55)</f>
        <v>40134</v>
      </c>
      <c r="C36" s="84">
        <f>SUM(C37:C55)</f>
        <v>43395</v>
      </c>
      <c r="D36" s="84">
        <f t="shared" si="2"/>
        <v>45387</v>
      </c>
      <c r="E36" s="84">
        <f t="shared" si="2"/>
        <v>46698</v>
      </c>
      <c r="F36" s="84">
        <f t="shared" si="2"/>
        <v>47402</v>
      </c>
      <c r="G36" s="84">
        <f t="shared" si="2"/>
        <v>47550</v>
      </c>
      <c r="H36" s="84">
        <f t="shared" si="2"/>
        <v>47589</v>
      </c>
      <c r="I36" s="84">
        <f t="shared" si="2"/>
        <v>47416</v>
      </c>
      <c r="J36" s="84">
        <f t="shared" si="2"/>
        <v>46984</v>
      </c>
      <c r="K36" s="84">
        <f t="shared" si="2"/>
        <v>46349</v>
      </c>
      <c r="L36" s="84">
        <f t="shared" si="2"/>
        <v>45655</v>
      </c>
    </row>
    <row r="37" spans="1:12">
      <c r="A37" s="1" t="s">
        <v>88</v>
      </c>
      <c r="B37" s="84">
        <f t="shared" ref="B37:L52" si="3">B63+B89</f>
        <v>2863</v>
      </c>
      <c r="C37" s="84">
        <f>C63+C89</f>
        <v>2854</v>
      </c>
      <c r="D37" s="84">
        <f>D63+D89</f>
        <v>2819</v>
      </c>
      <c r="E37" s="84">
        <f t="shared" si="3"/>
        <v>2859</v>
      </c>
      <c r="F37" s="84">
        <f t="shared" si="3"/>
        <v>2971</v>
      </c>
      <c r="G37" s="84">
        <f t="shared" si="3"/>
        <v>3042</v>
      </c>
      <c r="H37" s="84">
        <f t="shared" si="3"/>
        <v>2998</v>
      </c>
      <c r="I37" s="84">
        <f t="shared" si="3"/>
        <v>2853</v>
      </c>
      <c r="J37" s="84">
        <f t="shared" si="3"/>
        <v>2721</v>
      </c>
      <c r="K37" s="84">
        <f t="shared" si="3"/>
        <v>2673</v>
      </c>
      <c r="L37" s="84">
        <f t="shared" si="3"/>
        <v>2676</v>
      </c>
    </row>
    <row r="38" spans="1:12">
      <c r="A38" s="1" t="s">
        <v>89</v>
      </c>
      <c r="B38" s="84">
        <f t="shared" si="3"/>
        <v>2785</v>
      </c>
      <c r="C38" s="84">
        <f t="shared" si="3"/>
        <v>3104</v>
      </c>
      <c r="D38" s="84">
        <f t="shared" si="3"/>
        <v>2901</v>
      </c>
      <c r="E38" s="84">
        <f t="shared" si="3"/>
        <v>2815</v>
      </c>
      <c r="F38" s="84">
        <f t="shared" si="3"/>
        <v>2804</v>
      </c>
      <c r="G38" s="84">
        <f t="shared" si="3"/>
        <v>2860</v>
      </c>
      <c r="H38" s="84">
        <f t="shared" si="3"/>
        <v>2927</v>
      </c>
      <c r="I38" s="84">
        <f t="shared" si="3"/>
        <v>2884</v>
      </c>
      <c r="J38" s="84">
        <f t="shared" si="3"/>
        <v>2745</v>
      </c>
      <c r="K38" s="84">
        <f t="shared" si="3"/>
        <v>2618</v>
      </c>
      <c r="L38" s="84">
        <f t="shared" si="3"/>
        <v>2572</v>
      </c>
    </row>
    <row r="39" spans="1:12">
      <c r="A39" s="1" t="s">
        <v>90</v>
      </c>
      <c r="B39" s="84">
        <f t="shared" si="3"/>
        <v>2513</v>
      </c>
      <c r="C39" s="84">
        <f t="shared" si="3"/>
        <v>2957</v>
      </c>
      <c r="D39" s="84">
        <f t="shared" si="3"/>
        <v>3144</v>
      </c>
      <c r="E39" s="84">
        <f t="shared" si="3"/>
        <v>2908</v>
      </c>
      <c r="F39" s="84">
        <f t="shared" si="3"/>
        <v>2793</v>
      </c>
      <c r="G39" s="84">
        <f t="shared" si="3"/>
        <v>2753</v>
      </c>
      <c r="H39" s="84">
        <f t="shared" si="3"/>
        <v>2807</v>
      </c>
      <c r="I39" s="84">
        <f t="shared" si="3"/>
        <v>2874</v>
      </c>
      <c r="J39" s="84">
        <f t="shared" si="3"/>
        <v>2831</v>
      </c>
      <c r="K39" s="84">
        <f t="shared" si="3"/>
        <v>2695</v>
      </c>
      <c r="L39" s="84">
        <f t="shared" si="3"/>
        <v>2571</v>
      </c>
    </row>
    <row r="40" spans="1:12">
      <c r="A40" s="1" t="s">
        <v>91</v>
      </c>
      <c r="B40" s="84">
        <f t="shared" si="3"/>
        <v>2226</v>
      </c>
      <c r="C40" s="84">
        <f t="shared" si="3"/>
        <v>2544</v>
      </c>
      <c r="D40" s="84">
        <f t="shared" si="3"/>
        <v>2900</v>
      </c>
      <c r="E40" s="84">
        <f t="shared" si="3"/>
        <v>3030</v>
      </c>
      <c r="F40" s="84">
        <f t="shared" si="3"/>
        <v>2752</v>
      </c>
      <c r="G40" s="84">
        <f t="shared" si="3"/>
        <v>2594</v>
      </c>
      <c r="H40" s="84">
        <f t="shared" si="3"/>
        <v>2557</v>
      </c>
      <c r="I40" s="84">
        <f t="shared" si="3"/>
        <v>2608</v>
      </c>
      <c r="J40" s="84">
        <f t="shared" si="3"/>
        <v>2670</v>
      </c>
      <c r="K40" s="84">
        <f t="shared" si="3"/>
        <v>2630</v>
      </c>
      <c r="L40" s="84">
        <f t="shared" si="3"/>
        <v>2504</v>
      </c>
    </row>
    <row r="41" spans="1:12">
      <c r="A41" s="1" t="s">
        <v>92</v>
      </c>
      <c r="B41" s="84">
        <f t="shared" si="3"/>
        <v>1758</v>
      </c>
      <c r="C41" s="84">
        <f t="shared" si="3"/>
        <v>1811</v>
      </c>
      <c r="D41" s="84">
        <f t="shared" si="3"/>
        <v>2048</v>
      </c>
      <c r="E41" s="84">
        <f t="shared" si="3"/>
        <v>2310</v>
      </c>
      <c r="F41" s="84">
        <f t="shared" si="3"/>
        <v>2388</v>
      </c>
      <c r="G41" s="84">
        <f t="shared" si="3"/>
        <v>2144</v>
      </c>
      <c r="H41" s="84">
        <f t="shared" si="3"/>
        <v>2022</v>
      </c>
      <c r="I41" s="84">
        <f t="shared" si="3"/>
        <v>1992</v>
      </c>
      <c r="J41" s="84">
        <f t="shared" si="3"/>
        <v>2031</v>
      </c>
      <c r="K41" s="84">
        <f t="shared" si="3"/>
        <v>2079</v>
      </c>
      <c r="L41" s="84">
        <f t="shared" si="3"/>
        <v>2048</v>
      </c>
    </row>
    <row r="42" spans="1:12">
      <c r="A42" s="1" t="s">
        <v>93</v>
      </c>
      <c r="B42" s="84">
        <f t="shared" si="3"/>
        <v>2150</v>
      </c>
      <c r="C42" s="84">
        <f t="shared" si="3"/>
        <v>2222</v>
      </c>
      <c r="D42" s="84">
        <f t="shared" si="3"/>
        <v>2216</v>
      </c>
      <c r="E42" s="84">
        <f t="shared" si="3"/>
        <v>2463</v>
      </c>
      <c r="F42" s="84">
        <f t="shared" si="3"/>
        <v>2730</v>
      </c>
      <c r="G42" s="84">
        <f t="shared" si="3"/>
        <v>2771</v>
      </c>
      <c r="H42" s="84">
        <f t="shared" si="3"/>
        <v>2489</v>
      </c>
      <c r="I42" s="84">
        <f t="shared" si="3"/>
        <v>2347</v>
      </c>
      <c r="J42" s="84">
        <f t="shared" si="3"/>
        <v>2313</v>
      </c>
      <c r="K42" s="84">
        <f t="shared" si="3"/>
        <v>2358</v>
      </c>
      <c r="L42" s="84">
        <f t="shared" si="3"/>
        <v>2414</v>
      </c>
    </row>
    <row r="43" spans="1:12">
      <c r="A43" s="1" t="s">
        <v>94</v>
      </c>
      <c r="B43" s="84">
        <f t="shared" si="3"/>
        <v>2764</v>
      </c>
      <c r="C43" s="84">
        <f t="shared" si="3"/>
        <v>2649</v>
      </c>
      <c r="D43" s="84">
        <f t="shared" si="3"/>
        <v>2587</v>
      </c>
      <c r="E43" s="84">
        <f t="shared" si="3"/>
        <v>2519</v>
      </c>
      <c r="F43" s="84">
        <f t="shared" si="3"/>
        <v>2733</v>
      </c>
      <c r="G43" s="84">
        <f t="shared" si="3"/>
        <v>2956</v>
      </c>
      <c r="H43" s="84">
        <f t="shared" si="3"/>
        <v>3001</v>
      </c>
      <c r="I43" s="84">
        <f t="shared" si="3"/>
        <v>2695</v>
      </c>
      <c r="J43" s="84">
        <f t="shared" si="3"/>
        <v>2541</v>
      </c>
      <c r="K43" s="84">
        <f t="shared" si="3"/>
        <v>2504</v>
      </c>
      <c r="L43" s="84">
        <f t="shared" si="3"/>
        <v>2553</v>
      </c>
    </row>
    <row r="44" spans="1:12">
      <c r="A44" s="1" t="s">
        <v>95</v>
      </c>
      <c r="B44" s="84">
        <f t="shared" si="3"/>
        <v>2948</v>
      </c>
      <c r="C44" s="84">
        <f t="shared" si="3"/>
        <v>3126</v>
      </c>
      <c r="D44" s="84">
        <f t="shared" si="3"/>
        <v>2861</v>
      </c>
      <c r="E44" s="84">
        <f t="shared" si="3"/>
        <v>2717</v>
      </c>
      <c r="F44" s="84">
        <f t="shared" si="3"/>
        <v>2574</v>
      </c>
      <c r="G44" s="84">
        <f t="shared" si="3"/>
        <v>2713</v>
      </c>
      <c r="H44" s="84">
        <f t="shared" si="3"/>
        <v>2934</v>
      </c>
      <c r="I44" s="84">
        <f t="shared" si="3"/>
        <v>2977</v>
      </c>
      <c r="J44" s="84">
        <f t="shared" si="3"/>
        <v>2675</v>
      </c>
      <c r="K44" s="84">
        <f t="shared" si="3"/>
        <v>2521</v>
      </c>
      <c r="L44" s="84">
        <f t="shared" si="3"/>
        <v>2485</v>
      </c>
    </row>
    <row r="45" spans="1:12">
      <c r="A45" s="1" t="s">
        <v>96</v>
      </c>
      <c r="B45" s="84">
        <f t="shared" si="3"/>
        <v>2849</v>
      </c>
      <c r="C45" s="84">
        <f t="shared" si="3"/>
        <v>3119</v>
      </c>
      <c r="D45" s="84">
        <f t="shared" si="3"/>
        <v>3219</v>
      </c>
      <c r="E45" s="84">
        <f t="shared" si="3"/>
        <v>2899</v>
      </c>
      <c r="F45" s="84">
        <f t="shared" si="3"/>
        <v>2709</v>
      </c>
      <c r="G45" s="84">
        <f t="shared" si="3"/>
        <v>2524</v>
      </c>
      <c r="H45" s="84">
        <f t="shared" si="3"/>
        <v>2661</v>
      </c>
      <c r="I45" s="84">
        <f t="shared" si="3"/>
        <v>2878</v>
      </c>
      <c r="J45" s="84">
        <f t="shared" si="3"/>
        <v>2921</v>
      </c>
      <c r="K45" s="84">
        <f t="shared" si="3"/>
        <v>2624</v>
      </c>
      <c r="L45" s="84">
        <f t="shared" si="3"/>
        <v>2473</v>
      </c>
    </row>
    <row r="46" spans="1:12">
      <c r="A46" s="1" t="s">
        <v>97</v>
      </c>
      <c r="B46" s="84">
        <f t="shared" si="3"/>
        <v>2831</v>
      </c>
      <c r="C46" s="84">
        <f t="shared" si="3"/>
        <v>2908</v>
      </c>
      <c r="D46" s="84">
        <f t="shared" si="3"/>
        <v>3139</v>
      </c>
      <c r="E46" s="84">
        <f t="shared" si="3"/>
        <v>3219</v>
      </c>
      <c r="F46" s="84">
        <f t="shared" si="3"/>
        <v>2881</v>
      </c>
      <c r="G46" s="84">
        <f t="shared" si="3"/>
        <v>2675</v>
      </c>
      <c r="H46" s="84">
        <f t="shared" si="3"/>
        <v>2492</v>
      </c>
      <c r="I46" s="84">
        <f t="shared" si="3"/>
        <v>2628</v>
      </c>
      <c r="J46" s="84">
        <f t="shared" si="3"/>
        <v>2841</v>
      </c>
      <c r="K46" s="84">
        <f t="shared" si="3"/>
        <v>2884</v>
      </c>
      <c r="L46" s="84">
        <f t="shared" si="3"/>
        <v>2590</v>
      </c>
    </row>
    <row r="47" spans="1:12">
      <c r="A47" s="1" t="s">
        <v>98</v>
      </c>
      <c r="B47" s="84">
        <f t="shared" si="3"/>
        <v>2229</v>
      </c>
      <c r="C47" s="84">
        <f t="shared" si="3"/>
        <v>2812</v>
      </c>
      <c r="D47" s="84">
        <f t="shared" si="3"/>
        <v>2870</v>
      </c>
      <c r="E47" s="84">
        <f t="shared" si="3"/>
        <v>3076</v>
      </c>
      <c r="F47" s="84">
        <f t="shared" si="3"/>
        <v>3133</v>
      </c>
      <c r="G47" s="84">
        <f t="shared" si="3"/>
        <v>2784</v>
      </c>
      <c r="H47" s="84">
        <f t="shared" si="3"/>
        <v>2585</v>
      </c>
      <c r="I47" s="84">
        <f t="shared" si="3"/>
        <v>2408</v>
      </c>
      <c r="J47" s="84">
        <f t="shared" si="3"/>
        <v>2539</v>
      </c>
      <c r="K47" s="84">
        <f t="shared" si="3"/>
        <v>2746</v>
      </c>
      <c r="L47" s="84">
        <f t="shared" si="3"/>
        <v>2787</v>
      </c>
    </row>
    <row r="48" spans="1:12">
      <c r="A48" s="1" t="s">
        <v>99</v>
      </c>
      <c r="B48" s="84">
        <f t="shared" si="3"/>
        <v>2087</v>
      </c>
      <c r="C48" s="84">
        <f t="shared" si="3"/>
        <v>2224</v>
      </c>
      <c r="D48" s="84">
        <f t="shared" si="3"/>
        <v>2802</v>
      </c>
      <c r="E48" s="84">
        <f t="shared" si="3"/>
        <v>2856</v>
      </c>
      <c r="F48" s="84">
        <f t="shared" si="3"/>
        <v>3056</v>
      </c>
      <c r="G48" s="84">
        <f t="shared" si="3"/>
        <v>3108</v>
      </c>
      <c r="H48" s="84">
        <f t="shared" si="3"/>
        <v>2761</v>
      </c>
      <c r="I48" s="84">
        <f t="shared" si="3"/>
        <v>2566</v>
      </c>
      <c r="J48" s="84">
        <f t="shared" si="3"/>
        <v>2389</v>
      </c>
      <c r="K48" s="84">
        <f t="shared" si="3"/>
        <v>2518</v>
      </c>
      <c r="L48" s="84">
        <f t="shared" si="3"/>
        <v>2723</v>
      </c>
    </row>
    <row r="49" spans="1:25">
      <c r="A49" s="1" t="s">
        <v>100</v>
      </c>
      <c r="B49" s="84">
        <f t="shared" si="3"/>
        <v>2269</v>
      </c>
      <c r="C49" s="84">
        <f t="shared" si="3"/>
        <v>2071</v>
      </c>
      <c r="D49" s="84">
        <f t="shared" si="3"/>
        <v>2187</v>
      </c>
      <c r="E49" s="84">
        <f t="shared" si="3"/>
        <v>2728</v>
      </c>
      <c r="F49" s="84">
        <f t="shared" si="3"/>
        <v>2751</v>
      </c>
      <c r="G49" s="84">
        <f t="shared" si="3"/>
        <v>2914</v>
      </c>
      <c r="H49" s="84">
        <f t="shared" si="3"/>
        <v>2963</v>
      </c>
      <c r="I49" s="84">
        <f t="shared" si="3"/>
        <v>2633</v>
      </c>
      <c r="J49" s="84">
        <f t="shared" si="3"/>
        <v>2445</v>
      </c>
      <c r="K49" s="84">
        <f t="shared" si="3"/>
        <v>2278</v>
      </c>
      <c r="L49" s="84">
        <f t="shared" si="3"/>
        <v>2401</v>
      </c>
    </row>
    <row r="50" spans="1:25">
      <c r="A50" s="1" t="s">
        <v>101</v>
      </c>
      <c r="B50" s="84">
        <f t="shared" si="3"/>
        <v>2347</v>
      </c>
      <c r="C50" s="84">
        <f t="shared" si="3"/>
        <v>2196</v>
      </c>
      <c r="D50" s="84">
        <f t="shared" si="3"/>
        <v>2001</v>
      </c>
      <c r="E50" s="84">
        <f t="shared" si="3"/>
        <v>2108</v>
      </c>
      <c r="F50" s="84">
        <f t="shared" si="3"/>
        <v>2623</v>
      </c>
      <c r="G50" s="84">
        <f t="shared" si="3"/>
        <v>2640</v>
      </c>
      <c r="H50" s="84">
        <f t="shared" si="3"/>
        <v>2797</v>
      </c>
      <c r="I50" s="84">
        <f t="shared" si="3"/>
        <v>2843</v>
      </c>
      <c r="J50" s="84">
        <f t="shared" si="3"/>
        <v>2526</v>
      </c>
      <c r="K50" s="84">
        <f t="shared" si="3"/>
        <v>2347</v>
      </c>
      <c r="L50" s="84">
        <f t="shared" si="3"/>
        <v>2186</v>
      </c>
    </row>
    <row r="51" spans="1:25">
      <c r="A51" s="1" t="s">
        <v>102</v>
      </c>
      <c r="B51" s="84">
        <f t="shared" si="3"/>
        <v>1831</v>
      </c>
      <c r="C51" s="84">
        <f t="shared" si="3"/>
        <v>2245</v>
      </c>
      <c r="D51" s="84">
        <f t="shared" si="3"/>
        <v>2106</v>
      </c>
      <c r="E51" s="84">
        <f t="shared" si="3"/>
        <v>1921</v>
      </c>
      <c r="F51" s="84">
        <f t="shared" si="3"/>
        <v>2028</v>
      </c>
      <c r="G51" s="84">
        <f t="shared" si="3"/>
        <v>2522</v>
      </c>
      <c r="H51" s="84">
        <f t="shared" si="3"/>
        <v>2541</v>
      </c>
      <c r="I51" s="84">
        <f t="shared" si="3"/>
        <v>2693</v>
      </c>
      <c r="J51" s="84">
        <f t="shared" si="3"/>
        <v>2737</v>
      </c>
      <c r="K51" s="84">
        <f t="shared" si="3"/>
        <v>2432</v>
      </c>
      <c r="L51" s="84">
        <f t="shared" si="3"/>
        <v>2261</v>
      </c>
    </row>
    <row r="52" spans="1:25">
      <c r="A52" s="1" t="s">
        <v>103</v>
      </c>
      <c r="B52" s="84">
        <f t="shared" si="3"/>
        <v>1267</v>
      </c>
      <c r="C52" s="84">
        <f t="shared" si="3"/>
        <v>1710</v>
      </c>
      <c r="D52" s="84">
        <f t="shared" si="3"/>
        <v>2111</v>
      </c>
      <c r="E52" s="84">
        <f t="shared" si="3"/>
        <v>1993</v>
      </c>
      <c r="F52" s="84">
        <f t="shared" si="3"/>
        <v>1825</v>
      </c>
      <c r="G52" s="84">
        <f t="shared" si="3"/>
        <v>1936</v>
      </c>
      <c r="H52" s="84">
        <f t="shared" si="3"/>
        <v>2406</v>
      </c>
      <c r="I52" s="84">
        <f t="shared" si="3"/>
        <v>2424</v>
      </c>
      <c r="J52" s="84">
        <f t="shared" si="3"/>
        <v>2571</v>
      </c>
      <c r="K52" s="84">
        <f t="shared" si="3"/>
        <v>2612</v>
      </c>
      <c r="L52" s="84">
        <f t="shared" si="3"/>
        <v>2321</v>
      </c>
    </row>
    <row r="53" spans="1:25">
      <c r="A53" s="1" t="s">
        <v>104</v>
      </c>
      <c r="B53" s="84">
        <f t="shared" ref="B53:L55" si="4">B79+B105</f>
        <v>1146</v>
      </c>
      <c r="C53" s="84">
        <f t="shared" si="4"/>
        <v>1187</v>
      </c>
      <c r="D53" s="84">
        <f t="shared" si="4"/>
        <v>1588</v>
      </c>
      <c r="E53" s="84">
        <f t="shared" si="4"/>
        <v>1938</v>
      </c>
      <c r="F53" s="84">
        <f t="shared" si="4"/>
        <v>1809</v>
      </c>
      <c r="G53" s="84">
        <f t="shared" si="4"/>
        <v>1633</v>
      </c>
      <c r="H53" s="84">
        <f t="shared" si="4"/>
        <v>1734</v>
      </c>
      <c r="I53" s="84">
        <f t="shared" si="4"/>
        <v>2150</v>
      </c>
      <c r="J53" s="84">
        <f t="shared" si="4"/>
        <v>2170</v>
      </c>
      <c r="K53" s="84">
        <f t="shared" si="4"/>
        <v>2304</v>
      </c>
      <c r="L53" s="84">
        <f t="shared" si="4"/>
        <v>2340</v>
      </c>
    </row>
    <row r="54" spans="1:25">
      <c r="A54" s="1" t="s">
        <v>105</v>
      </c>
      <c r="B54" s="84">
        <f t="shared" si="4"/>
        <v>772</v>
      </c>
      <c r="C54" s="84">
        <f t="shared" si="4"/>
        <v>992</v>
      </c>
      <c r="D54" s="84">
        <f t="shared" si="4"/>
        <v>1015</v>
      </c>
      <c r="E54" s="84">
        <f t="shared" si="4"/>
        <v>1334</v>
      </c>
      <c r="F54" s="84">
        <f t="shared" si="4"/>
        <v>1591</v>
      </c>
      <c r="G54" s="84">
        <f t="shared" si="4"/>
        <v>1453</v>
      </c>
      <c r="H54" s="84">
        <f t="shared" si="4"/>
        <v>1311</v>
      </c>
      <c r="I54" s="84">
        <f t="shared" si="4"/>
        <v>1395</v>
      </c>
      <c r="J54" s="84">
        <f t="shared" si="4"/>
        <v>1724</v>
      </c>
      <c r="K54" s="84">
        <f t="shared" si="4"/>
        <v>1743</v>
      </c>
      <c r="L54" s="84">
        <f t="shared" si="4"/>
        <v>1853</v>
      </c>
    </row>
    <row r="55" spans="1:25">
      <c r="A55" s="1" t="s">
        <v>106</v>
      </c>
      <c r="B55" s="84">
        <f t="shared" si="4"/>
        <v>499</v>
      </c>
      <c r="C55" s="84">
        <f t="shared" si="4"/>
        <v>664</v>
      </c>
      <c r="D55" s="84">
        <f t="shared" si="4"/>
        <v>873</v>
      </c>
      <c r="E55" s="84">
        <f t="shared" si="4"/>
        <v>1005</v>
      </c>
      <c r="F55" s="84">
        <f t="shared" si="4"/>
        <v>1251</v>
      </c>
      <c r="G55" s="84">
        <f t="shared" si="4"/>
        <v>1528</v>
      </c>
      <c r="H55" s="84">
        <f t="shared" si="4"/>
        <v>1603</v>
      </c>
      <c r="I55" s="84">
        <f t="shared" si="4"/>
        <v>1568</v>
      </c>
      <c r="J55" s="84">
        <f t="shared" si="4"/>
        <v>1594</v>
      </c>
      <c r="K55" s="84">
        <f t="shared" si="4"/>
        <v>1783</v>
      </c>
      <c r="L55" s="84">
        <f t="shared" si="4"/>
        <v>1897</v>
      </c>
    </row>
    <row r="56" spans="1:25">
      <c r="A56" s="1" t="s">
        <v>107</v>
      </c>
      <c r="B56" s="84">
        <f t="shared" ref="B56:L56" si="5">SUM(B37:B39)</f>
        <v>8161</v>
      </c>
      <c r="C56" s="84">
        <f>SUM(C37:C39)</f>
        <v>8915</v>
      </c>
      <c r="D56" s="84">
        <f t="shared" si="5"/>
        <v>8864</v>
      </c>
      <c r="E56" s="84">
        <f t="shared" si="5"/>
        <v>8582</v>
      </c>
      <c r="F56" s="84">
        <f t="shared" si="5"/>
        <v>8568</v>
      </c>
      <c r="G56" s="84">
        <f t="shared" si="5"/>
        <v>8655</v>
      </c>
      <c r="H56" s="84">
        <f t="shared" si="5"/>
        <v>8732</v>
      </c>
      <c r="I56" s="84">
        <f t="shared" si="5"/>
        <v>8611</v>
      </c>
      <c r="J56" s="84">
        <f t="shared" si="5"/>
        <v>8297</v>
      </c>
      <c r="K56" s="84">
        <f t="shared" si="5"/>
        <v>7986</v>
      </c>
      <c r="L56" s="84">
        <f t="shared" si="5"/>
        <v>7819</v>
      </c>
    </row>
    <row r="57" spans="1:25">
      <c r="A57" s="1" t="s">
        <v>108</v>
      </c>
      <c r="B57" s="84">
        <f t="shared" ref="B57:L57" si="6">SUM(B40:B49)</f>
        <v>24111</v>
      </c>
      <c r="C57" s="84">
        <f>SUM(C40:C49)</f>
        <v>25486</v>
      </c>
      <c r="D57" s="84">
        <f t="shared" si="6"/>
        <v>26829</v>
      </c>
      <c r="E57" s="84">
        <f t="shared" si="6"/>
        <v>27817</v>
      </c>
      <c r="F57" s="84">
        <f t="shared" si="6"/>
        <v>27707</v>
      </c>
      <c r="G57" s="84">
        <f t="shared" si="6"/>
        <v>27183</v>
      </c>
      <c r="H57" s="84">
        <f t="shared" si="6"/>
        <v>26465</v>
      </c>
      <c r="I57" s="84">
        <f t="shared" si="6"/>
        <v>25732</v>
      </c>
      <c r="J57" s="84">
        <f t="shared" si="6"/>
        <v>25365</v>
      </c>
      <c r="K57" s="84">
        <f t="shared" si="6"/>
        <v>25142</v>
      </c>
      <c r="L57" s="84">
        <f t="shared" si="6"/>
        <v>24978</v>
      </c>
    </row>
    <row r="58" spans="1:25">
      <c r="A58" s="1" t="s">
        <v>109</v>
      </c>
      <c r="B58" s="84">
        <f t="shared" ref="B58:L58" si="7">SUM(B50:B55)</f>
        <v>7862</v>
      </c>
      <c r="C58" s="84">
        <f>SUM(C50:C55)</f>
        <v>8994</v>
      </c>
      <c r="D58" s="84">
        <f t="shared" si="7"/>
        <v>9694</v>
      </c>
      <c r="E58" s="84">
        <f t="shared" si="7"/>
        <v>10299</v>
      </c>
      <c r="F58" s="84">
        <f t="shared" si="7"/>
        <v>11127</v>
      </c>
      <c r="G58" s="84">
        <f t="shared" si="7"/>
        <v>11712</v>
      </c>
      <c r="H58" s="84">
        <f t="shared" si="7"/>
        <v>12392</v>
      </c>
      <c r="I58" s="84">
        <f t="shared" si="7"/>
        <v>13073</v>
      </c>
      <c r="J58" s="84">
        <f t="shared" si="7"/>
        <v>13322</v>
      </c>
      <c r="K58" s="84">
        <f t="shared" si="7"/>
        <v>13221</v>
      </c>
      <c r="L58" s="84">
        <f t="shared" si="7"/>
        <v>12858</v>
      </c>
    </row>
    <row r="59" spans="1:25">
      <c r="A59" s="1" t="s">
        <v>110</v>
      </c>
      <c r="B59" s="84">
        <f t="shared" ref="B59:L59" si="8">SUM(B52:B55)</f>
        <v>3684</v>
      </c>
      <c r="C59" s="84">
        <f t="shared" si="8"/>
        <v>4553</v>
      </c>
      <c r="D59" s="84">
        <f t="shared" si="8"/>
        <v>5587</v>
      </c>
      <c r="E59" s="84">
        <f t="shared" si="8"/>
        <v>6270</v>
      </c>
      <c r="F59" s="84">
        <f t="shared" si="8"/>
        <v>6476</v>
      </c>
      <c r="G59" s="84">
        <f t="shared" si="8"/>
        <v>6550</v>
      </c>
      <c r="H59" s="84">
        <f t="shared" si="8"/>
        <v>7054</v>
      </c>
      <c r="I59" s="84">
        <f t="shared" si="8"/>
        <v>7537</v>
      </c>
      <c r="J59" s="84">
        <f t="shared" si="8"/>
        <v>8059</v>
      </c>
      <c r="K59" s="84">
        <f t="shared" si="8"/>
        <v>8442</v>
      </c>
      <c r="L59" s="84">
        <f t="shared" si="8"/>
        <v>8411</v>
      </c>
    </row>
    <row r="60" spans="1:25">
      <c r="A60" s="1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25">
      <c r="A61" s="1" t="s">
        <v>111</v>
      </c>
      <c r="B61" s="74">
        <v>2020</v>
      </c>
      <c r="C61" s="74">
        <v>2025</v>
      </c>
      <c r="D61" s="74">
        <v>2030</v>
      </c>
      <c r="E61" s="74">
        <v>2035</v>
      </c>
      <c r="F61" s="74">
        <v>2040</v>
      </c>
      <c r="G61" s="74">
        <v>2045</v>
      </c>
      <c r="H61" s="74">
        <v>2050</v>
      </c>
      <c r="I61" s="74">
        <v>2055</v>
      </c>
      <c r="J61" s="74">
        <v>2060</v>
      </c>
      <c r="K61" s="74">
        <v>2065</v>
      </c>
      <c r="L61" s="74">
        <v>2070</v>
      </c>
      <c r="N61" s="1" t="s">
        <v>111</v>
      </c>
      <c r="O61" s="74">
        <v>2020</v>
      </c>
      <c r="P61" s="74">
        <v>2025</v>
      </c>
      <c r="Q61" s="74">
        <v>2030</v>
      </c>
      <c r="R61" s="74">
        <v>2035</v>
      </c>
      <c r="S61" s="74">
        <v>2040</v>
      </c>
      <c r="T61" s="74">
        <v>2045</v>
      </c>
      <c r="U61" s="74">
        <v>2050</v>
      </c>
      <c r="V61" s="74">
        <v>2055</v>
      </c>
      <c r="W61" s="74">
        <v>2060</v>
      </c>
      <c r="X61" s="74">
        <v>2065</v>
      </c>
      <c r="Y61" s="74">
        <v>2070</v>
      </c>
    </row>
    <row r="62" spans="1:25">
      <c r="A62" s="1" t="s">
        <v>87</v>
      </c>
      <c r="B62" s="86">
        <f t="shared" ref="B62:L62" si="9">SUM(B63:B81)</f>
        <v>19688</v>
      </c>
      <c r="C62" s="86">
        <f t="shared" si="9"/>
        <v>21248</v>
      </c>
      <c r="D62" s="86">
        <f t="shared" si="9"/>
        <v>22166</v>
      </c>
      <c r="E62" s="86">
        <f t="shared" si="9"/>
        <v>22753</v>
      </c>
      <c r="F62" s="86">
        <f t="shared" si="9"/>
        <v>23068</v>
      </c>
      <c r="G62" s="86">
        <f t="shared" si="9"/>
        <v>23127</v>
      </c>
      <c r="H62" s="86">
        <f t="shared" si="9"/>
        <v>23146</v>
      </c>
      <c r="I62" s="86">
        <f t="shared" si="9"/>
        <v>23042</v>
      </c>
      <c r="J62" s="86">
        <f t="shared" si="9"/>
        <v>22801</v>
      </c>
      <c r="K62" s="86">
        <f t="shared" si="9"/>
        <v>22465</v>
      </c>
      <c r="L62" s="86">
        <f t="shared" si="9"/>
        <v>22120</v>
      </c>
      <c r="N62" s="1" t="s">
        <v>87</v>
      </c>
      <c r="O62" s="86">
        <v>19688</v>
      </c>
      <c r="P62" s="86">
        <v>21259.17393172875</v>
      </c>
      <c r="Q62" s="86">
        <v>22174.178564383194</v>
      </c>
      <c r="R62" s="86">
        <v>22761.700609729487</v>
      </c>
      <c r="S62" s="86">
        <v>23075.717576720988</v>
      </c>
      <c r="T62" s="86">
        <v>23136.985271702637</v>
      </c>
      <c r="U62" s="86">
        <v>23155.482567609866</v>
      </c>
      <c r="V62" s="86">
        <v>23051.325606150855</v>
      </c>
      <c r="W62" s="86">
        <v>22810.60554091501</v>
      </c>
      <c r="X62" s="86">
        <v>22474.219472030574</v>
      </c>
      <c r="Y62" s="86">
        <v>22127.892453930752</v>
      </c>
    </row>
    <row r="63" spans="1:25">
      <c r="A63" s="1" t="s">
        <v>88</v>
      </c>
      <c r="B63" s="87">
        <v>1441</v>
      </c>
      <c r="C63" s="88">
        <f>ROUNDDOWN(P63,0)</f>
        <v>1463</v>
      </c>
      <c r="D63" s="88">
        <f t="shared" ref="D63:L78" si="10">ROUNDDOWN(Q63,0)</f>
        <v>1445</v>
      </c>
      <c r="E63" s="88">
        <f t="shared" si="10"/>
        <v>1466</v>
      </c>
      <c r="F63" s="88">
        <f t="shared" si="10"/>
        <v>1523</v>
      </c>
      <c r="G63" s="88">
        <f t="shared" si="10"/>
        <v>1560</v>
      </c>
      <c r="H63" s="88">
        <f t="shared" si="10"/>
        <v>1537</v>
      </c>
      <c r="I63" s="88">
        <f t="shared" si="10"/>
        <v>1463</v>
      </c>
      <c r="J63" s="88">
        <f t="shared" si="10"/>
        <v>1395</v>
      </c>
      <c r="K63" s="88">
        <f t="shared" si="10"/>
        <v>1370</v>
      </c>
      <c r="L63" s="88">
        <f t="shared" si="10"/>
        <v>1372</v>
      </c>
      <c r="N63" s="1" t="s">
        <v>88</v>
      </c>
      <c r="O63" s="87">
        <v>1441</v>
      </c>
      <c r="P63" s="88">
        <v>1463.3792900889141</v>
      </c>
      <c r="Q63" s="88">
        <v>1445.6673299287672</v>
      </c>
      <c r="R63" s="88">
        <v>1466.4239755121021</v>
      </c>
      <c r="S63" s="88">
        <v>1523.9869795132947</v>
      </c>
      <c r="T63" s="88">
        <v>1560.0762309134329</v>
      </c>
      <c r="U63" s="88">
        <v>1537.0502116067214</v>
      </c>
      <c r="V63" s="88">
        <v>1463.2842580212459</v>
      </c>
      <c r="W63" s="88">
        <v>1395.5362851824189</v>
      </c>
      <c r="X63" s="88">
        <v>1370.8333558475322</v>
      </c>
      <c r="Y63" s="88">
        <v>1372.4547171490069</v>
      </c>
    </row>
    <row r="64" spans="1:25">
      <c r="A64" s="1" t="s">
        <v>89</v>
      </c>
      <c r="B64" s="87">
        <v>1422</v>
      </c>
      <c r="C64" s="88">
        <f t="shared" ref="C64:C81" si="11">ROUNDDOWN(P64,0)</f>
        <v>1546</v>
      </c>
      <c r="D64" s="88">
        <f t="shared" si="10"/>
        <v>1482</v>
      </c>
      <c r="E64" s="88">
        <f t="shared" si="10"/>
        <v>1448</v>
      </c>
      <c r="F64" s="88">
        <f t="shared" si="10"/>
        <v>1453</v>
      </c>
      <c r="G64" s="88">
        <f t="shared" si="10"/>
        <v>1493</v>
      </c>
      <c r="H64" s="88">
        <f t="shared" si="10"/>
        <v>1528</v>
      </c>
      <c r="I64" s="88">
        <f t="shared" si="10"/>
        <v>1506</v>
      </c>
      <c r="J64" s="88">
        <f t="shared" si="10"/>
        <v>1433</v>
      </c>
      <c r="K64" s="88">
        <f t="shared" si="10"/>
        <v>1367</v>
      </c>
      <c r="L64" s="88">
        <f t="shared" si="10"/>
        <v>1343</v>
      </c>
      <c r="N64" s="1" t="s">
        <v>89</v>
      </c>
      <c r="O64" s="87">
        <v>1422</v>
      </c>
      <c r="P64" s="88">
        <v>1546.391618174938</v>
      </c>
      <c r="Q64" s="88">
        <v>1482.2164507374075</v>
      </c>
      <c r="R64" s="88">
        <v>1448.3537370685942</v>
      </c>
      <c r="S64" s="88">
        <v>1453.0122430170793</v>
      </c>
      <c r="T64" s="88">
        <v>1493.2329222667165</v>
      </c>
      <c r="U64" s="88">
        <v>1528.5938925736</v>
      </c>
      <c r="V64" s="88">
        <v>1506.0325383364977</v>
      </c>
      <c r="W64" s="88">
        <v>1433.7551816943771</v>
      </c>
      <c r="X64" s="88">
        <v>1367.3743629474377</v>
      </c>
      <c r="Y64" s="88">
        <v>1343.1699387265289</v>
      </c>
    </row>
    <row r="65" spans="1:25">
      <c r="A65" s="1" t="s">
        <v>90</v>
      </c>
      <c r="B65" s="87">
        <v>1299</v>
      </c>
      <c r="C65" s="88">
        <f t="shared" si="11"/>
        <v>1503</v>
      </c>
      <c r="D65" s="88">
        <f t="shared" si="10"/>
        <v>1556</v>
      </c>
      <c r="E65" s="88">
        <f t="shared" si="10"/>
        <v>1472</v>
      </c>
      <c r="F65" s="88">
        <f t="shared" si="10"/>
        <v>1421</v>
      </c>
      <c r="G65" s="88">
        <f t="shared" si="10"/>
        <v>1407</v>
      </c>
      <c r="H65" s="88">
        <f t="shared" si="10"/>
        <v>1446</v>
      </c>
      <c r="I65" s="88">
        <f t="shared" si="10"/>
        <v>1480</v>
      </c>
      <c r="J65" s="88">
        <f t="shared" si="10"/>
        <v>1458</v>
      </c>
      <c r="K65" s="88">
        <f t="shared" si="10"/>
        <v>1388</v>
      </c>
      <c r="L65" s="88">
        <f t="shared" si="10"/>
        <v>1324</v>
      </c>
      <c r="N65" s="1" t="s">
        <v>90</v>
      </c>
      <c r="O65" s="87">
        <v>1299</v>
      </c>
      <c r="P65" s="88">
        <v>1503.8173272151496</v>
      </c>
      <c r="Q65" s="88">
        <v>1556.151916177567</v>
      </c>
      <c r="R65" s="88">
        <v>1472.9740010503551</v>
      </c>
      <c r="S65" s="88">
        <v>1421.1351438888025</v>
      </c>
      <c r="T65" s="88">
        <v>1407.4603091984939</v>
      </c>
      <c r="U65" s="88">
        <v>1446.4200701536549</v>
      </c>
      <c r="V65" s="88">
        <v>1480.6724740414177</v>
      </c>
      <c r="W65" s="88">
        <v>1458.8184182596485</v>
      </c>
      <c r="X65" s="88">
        <v>1388.8069567482585</v>
      </c>
      <c r="Y65" s="88">
        <v>1324.5071766690355</v>
      </c>
    </row>
    <row r="66" spans="1:25">
      <c r="A66" s="1" t="s">
        <v>91</v>
      </c>
      <c r="B66" s="87">
        <v>1129</v>
      </c>
      <c r="C66" s="88">
        <f t="shared" si="11"/>
        <v>1317</v>
      </c>
      <c r="D66" s="88">
        <f t="shared" si="10"/>
        <v>1470</v>
      </c>
      <c r="E66" s="88">
        <f t="shared" si="10"/>
        <v>1488</v>
      </c>
      <c r="F66" s="88">
        <f t="shared" si="10"/>
        <v>1377</v>
      </c>
      <c r="G66" s="88">
        <f t="shared" si="10"/>
        <v>1298</v>
      </c>
      <c r="H66" s="88">
        <f t="shared" si="10"/>
        <v>1286</v>
      </c>
      <c r="I66" s="88">
        <f t="shared" si="10"/>
        <v>1322</v>
      </c>
      <c r="J66" s="88">
        <f t="shared" si="10"/>
        <v>1353</v>
      </c>
      <c r="K66" s="88">
        <f t="shared" si="10"/>
        <v>1333</v>
      </c>
      <c r="L66" s="88">
        <f t="shared" si="10"/>
        <v>1269</v>
      </c>
      <c r="N66" s="1" t="s">
        <v>91</v>
      </c>
      <c r="O66" s="87">
        <v>1129</v>
      </c>
      <c r="P66" s="88">
        <v>1317.9806673275098</v>
      </c>
      <c r="Q66" s="88">
        <v>1470.6190119029147</v>
      </c>
      <c r="R66" s="88">
        <v>1488.6346039212208</v>
      </c>
      <c r="S66" s="88">
        <v>1377.6745327829781</v>
      </c>
      <c r="T66" s="88">
        <v>1298.9033101629266</v>
      </c>
      <c r="U66" s="88">
        <v>1286.4046480043314</v>
      </c>
      <c r="V66" s="88">
        <v>1322.013479919739</v>
      </c>
      <c r="W66" s="88">
        <v>1353.3198345491153</v>
      </c>
      <c r="X66" s="88">
        <v>1333.345446105136</v>
      </c>
      <c r="Y66" s="88">
        <v>1269.3556703983406</v>
      </c>
    </row>
    <row r="67" spans="1:25">
      <c r="A67" s="1" t="s">
        <v>92</v>
      </c>
      <c r="B67" s="87">
        <v>845</v>
      </c>
      <c r="C67" s="88">
        <f t="shared" si="11"/>
        <v>892</v>
      </c>
      <c r="D67" s="88">
        <f t="shared" si="10"/>
        <v>1032</v>
      </c>
      <c r="E67" s="88">
        <f t="shared" si="10"/>
        <v>1140</v>
      </c>
      <c r="F67" s="88">
        <f t="shared" si="10"/>
        <v>1143</v>
      </c>
      <c r="G67" s="88">
        <f t="shared" si="10"/>
        <v>1048</v>
      </c>
      <c r="H67" s="88">
        <f t="shared" si="10"/>
        <v>988</v>
      </c>
      <c r="I67" s="88">
        <f t="shared" si="10"/>
        <v>978</v>
      </c>
      <c r="J67" s="88">
        <f t="shared" si="10"/>
        <v>1005</v>
      </c>
      <c r="K67" s="88">
        <f t="shared" si="10"/>
        <v>1029</v>
      </c>
      <c r="L67" s="88">
        <f t="shared" si="10"/>
        <v>1014</v>
      </c>
      <c r="N67" s="1" t="s">
        <v>92</v>
      </c>
      <c r="O67" s="87">
        <v>845</v>
      </c>
      <c r="P67" s="88">
        <v>892.8831376485889</v>
      </c>
      <c r="Q67" s="88">
        <v>1032.4321950268813</v>
      </c>
      <c r="R67" s="88">
        <v>1140.9297200320354</v>
      </c>
      <c r="S67" s="88">
        <v>1143.6851963374108</v>
      </c>
      <c r="T67" s="88">
        <v>1048.024570578667</v>
      </c>
      <c r="U67" s="88">
        <v>988.10172610714142</v>
      </c>
      <c r="V67" s="88">
        <v>978.59374382985493</v>
      </c>
      <c r="W67" s="88">
        <v>1005.6820944445437</v>
      </c>
      <c r="X67" s="88">
        <v>1029.4974645382028</v>
      </c>
      <c r="Y67" s="88">
        <v>1014.302547761099</v>
      </c>
    </row>
    <row r="68" spans="1:25">
      <c r="A68" s="1" t="s">
        <v>93</v>
      </c>
      <c r="B68" s="87">
        <v>1047</v>
      </c>
      <c r="C68" s="88">
        <f t="shared" si="11"/>
        <v>1048</v>
      </c>
      <c r="D68" s="88">
        <f t="shared" si="10"/>
        <v>1081</v>
      </c>
      <c r="E68" s="88">
        <f t="shared" si="10"/>
        <v>1241</v>
      </c>
      <c r="F68" s="88">
        <f t="shared" si="10"/>
        <v>1361</v>
      </c>
      <c r="G68" s="88">
        <f t="shared" si="10"/>
        <v>1354</v>
      </c>
      <c r="H68" s="88">
        <f t="shared" si="10"/>
        <v>1241</v>
      </c>
      <c r="I68" s="88">
        <f t="shared" si="10"/>
        <v>1170</v>
      </c>
      <c r="J68" s="88">
        <f t="shared" si="10"/>
        <v>1159</v>
      </c>
      <c r="K68" s="88">
        <f t="shared" si="10"/>
        <v>1191</v>
      </c>
      <c r="L68" s="88">
        <f t="shared" si="10"/>
        <v>1219</v>
      </c>
      <c r="N68" s="1" t="s">
        <v>93</v>
      </c>
      <c r="O68" s="87">
        <v>1047</v>
      </c>
      <c r="P68" s="88">
        <v>1048.5104277454482</v>
      </c>
      <c r="Q68" s="88">
        <v>1081.126766089616</v>
      </c>
      <c r="R68" s="88">
        <v>1241.0810466147552</v>
      </c>
      <c r="S68" s="88">
        <v>1361.5196299950389</v>
      </c>
      <c r="T68" s="88">
        <v>1354.7980467293335</v>
      </c>
      <c r="U68" s="88">
        <v>1241.4794260617832</v>
      </c>
      <c r="V68" s="88">
        <v>1170.4954237292586</v>
      </c>
      <c r="W68" s="88">
        <v>1159.232363003408</v>
      </c>
      <c r="X68" s="88">
        <v>1191.3209522580621</v>
      </c>
      <c r="Y68" s="88">
        <v>1219.5324015173098</v>
      </c>
    </row>
    <row r="69" spans="1:25">
      <c r="A69" s="1" t="s">
        <v>94</v>
      </c>
      <c r="B69" s="87">
        <v>1332</v>
      </c>
      <c r="C69" s="88">
        <f t="shared" si="11"/>
        <v>1291</v>
      </c>
      <c r="D69" s="88">
        <f t="shared" si="10"/>
        <v>1216</v>
      </c>
      <c r="E69" s="88">
        <f t="shared" si="10"/>
        <v>1221</v>
      </c>
      <c r="F69" s="88">
        <f t="shared" si="10"/>
        <v>1364</v>
      </c>
      <c r="G69" s="88">
        <f t="shared" si="10"/>
        <v>1455</v>
      </c>
      <c r="H69" s="88">
        <f t="shared" si="10"/>
        <v>1448</v>
      </c>
      <c r="I69" s="88">
        <f t="shared" si="10"/>
        <v>1327</v>
      </c>
      <c r="J69" s="88">
        <f t="shared" si="10"/>
        <v>1251</v>
      </c>
      <c r="K69" s="88">
        <f t="shared" si="10"/>
        <v>1239</v>
      </c>
      <c r="L69" s="88">
        <f t="shared" si="10"/>
        <v>1273</v>
      </c>
      <c r="N69" s="1" t="s">
        <v>94</v>
      </c>
      <c r="O69" s="87">
        <v>1332</v>
      </c>
      <c r="P69" s="88">
        <v>1291.0608445132109</v>
      </c>
      <c r="Q69" s="88">
        <v>1216.8802957091609</v>
      </c>
      <c r="R69" s="88">
        <v>1221.7381569211827</v>
      </c>
      <c r="S69" s="88">
        <v>1364.6058682291507</v>
      </c>
      <c r="T69" s="88">
        <v>1455.4508692683969</v>
      </c>
      <c r="U69" s="88">
        <v>1448.2655639731904</v>
      </c>
      <c r="V69" s="88">
        <v>1327.1290916657858</v>
      </c>
      <c r="W69" s="88">
        <v>1251.2479030123402</v>
      </c>
      <c r="X69" s="88">
        <v>1239.2078037270132</v>
      </c>
      <c r="Y69" s="88">
        <v>1273.510184754346</v>
      </c>
    </row>
    <row r="70" spans="1:25">
      <c r="A70" s="1" t="s">
        <v>95</v>
      </c>
      <c r="B70" s="87">
        <v>1439</v>
      </c>
      <c r="C70" s="88">
        <f t="shared" si="11"/>
        <v>1548</v>
      </c>
      <c r="D70" s="88">
        <f t="shared" si="10"/>
        <v>1429</v>
      </c>
      <c r="E70" s="88">
        <f t="shared" si="10"/>
        <v>1308</v>
      </c>
      <c r="F70" s="88">
        <f t="shared" si="10"/>
        <v>1274</v>
      </c>
      <c r="G70" s="88">
        <f t="shared" si="10"/>
        <v>1379</v>
      </c>
      <c r="H70" s="88">
        <f t="shared" si="10"/>
        <v>1471</v>
      </c>
      <c r="I70" s="88">
        <f t="shared" si="10"/>
        <v>1463</v>
      </c>
      <c r="J70" s="88">
        <f t="shared" si="10"/>
        <v>1341</v>
      </c>
      <c r="K70" s="88">
        <f t="shared" si="10"/>
        <v>1264</v>
      </c>
      <c r="L70" s="88">
        <f t="shared" si="10"/>
        <v>1252</v>
      </c>
      <c r="N70" s="1" t="s">
        <v>95</v>
      </c>
      <c r="O70" s="87">
        <v>1439</v>
      </c>
      <c r="P70" s="88">
        <v>1548.6368903744137</v>
      </c>
      <c r="Q70" s="88">
        <v>1429.5403871727278</v>
      </c>
      <c r="R70" s="88">
        <v>1308.3209613930069</v>
      </c>
      <c r="S70" s="88">
        <v>1274.2811550352474</v>
      </c>
      <c r="T70" s="88">
        <v>1379.4118418994369</v>
      </c>
      <c r="U70" s="88">
        <v>1471.2425111999592</v>
      </c>
      <c r="V70" s="88">
        <v>1463.9792453422995</v>
      </c>
      <c r="W70" s="88">
        <v>1341.5284423103597</v>
      </c>
      <c r="X70" s="88">
        <v>1264.8239427600242</v>
      </c>
      <c r="Y70" s="88">
        <v>1252.6532083974514</v>
      </c>
    </row>
    <row r="71" spans="1:25">
      <c r="A71" s="1" t="s">
        <v>96</v>
      </c>
      <c r="B71" s="87">
        <v>1419</v>
      </c>
      <c r="C71" s="88">
        <f t="shared" si="11"/>
        <v>1529</v>
      </c>
      <c r="D71" s="88">
        <f t="shared" si="10"/>
        <v>1602</v>
      </c>
      <c r="E71" s="88">
        <f t="shared" si="10"/>
        <v>1456</v>
      </c>
      <c r="F71" s="88">
        <f t="shared" si="10"/>
        <v>1312</v>
      </c>
      <c r="G71" s="88">
        <f t="shared" si="10"/>
        <v>1257</v>
      </c>
      <c r="H71" s="88">
        <f t="shared" si="10"/>
        <v>1361</v>
      </c>
      <c r="I71" s="88">
        <f t="shared" si="10"/>
        <v>1452</v>
      </c>
      <c r="J71" s="88">
        <f t="shared" si="10"/>
        <v>1445</v>
      </c>
      <c r="K71" s="88">
        <f t="shared" si="10"/>
        <v>1324</v>
      </c>
      <c r="L71" s="88">
        <f t="shared" si="10"/>
        <v>1248</v>
      </c>
      <c r="N71" s="1" t="s">
        <v>96</v>
      </c>
      <c r="O71" s="87">
        <v>1419</v>
      </c>
      <c r="P71" s="88">
        <v>1529.5419306249817</v>
      </c>
      <c r="Q71" s="88">
        <v>1602.2329079184199</v>
      </c>
      <c r="R71" s="88">
        <v>1456.3952672796759</v>
      </c>
      <c r="S71" s="88">
        <v>1312.1449705007219</v>
      </c>
      <c r="T71" s="88">
        <v>1257.7664712659905</v>
      </c>
      <c r="U71" s="88">
        <v>1361.53466442842</v>
      </c>
      <c r="V71" s="88">
        <v>1452.1752082548076</v>
      </c>
      <c r="W71" s="88">
        <v>1445.0060743226632</v>
      </c>
      <c r="X71" s="88">
        <v>1324.1422336980172</v>
      </c>
      <c r="Y71" s="88">
        <v>1248.4318244618541</v>
      </c>
    </row>
    <row r="72" spans="1:25">
      <c r="A72" s="1" t="s">
        <v>97</v>
      </c>
      <c r="B72" s="87">
        <v>1439</v>
      </c>
      <c r="C72" s="88">
        <f t="shared" si="11"/>
        <v>1447</v>
      </c>
      <c r="D72" s="88">
        <f t="shared" si="10"/>
        <v>1537</v>
      </c>
      <c r="E72" s="88">
        <f t="shared" si="10"/>
        <v>1599</v>
      </c>
      <c r="F72" s="88">
        <f t="shared" si="10"/>
        <v>1444</v>
      </c>
      <c r="G72" s="88">
        <f t="shared" si="10"/>
        <v>1292</v>
      </c>
      <c r="H72" s="88">
        <f t="shared" si="10"/>
        <v>1238</v>
      </c>
      <c r="I72" s="88">
        <f t="shared" si="10"/>
        <v>1341</v>
      </c>
      <c r="J72" s="88">
        <f t="shared" si="10"/>
        <v>1430</v>
      </c>
      <c r="K72" s="88">
        <f t="shared" si="10"/>
        <v>1423</v>
      </c>
      <c r="L72" s="88">
        <f t="shared" si="10"/>
        <v>1304</v>
      </c>
      <c r="N72" s="1" t="s">
        <v>97</v>
      </c>
      <c r="O72" s="87">
        <v>1439</v>
      </c>
      <c r="P72" s="88">
        <v>1447.2909272369011</v>
      </c>
      <c r="Q72" s="88">
        <v>1537.0449863859701</v>
      </c>
      <c r="R72" s="88">
        <v>1599.4935453828518</v>
      </c>
      <c r="S72" s="88">
        <v>1444.1981640437637</v>
      </c>
      <c r="T72" s="88">
        <v>1292.3578243455711</v>
      </c>
      <c r="U72" s="88">
        <v>1238.7993528792995</v>
      </c>
      <c r="V72" s="88">
        <v>1341.0027216888395</v>
      </c>
      <c r="W72" s="88">
        <v>1430.276406114325</v>
      </c>
      <c r="X72" s="88">
        <v>1423.2153827218774</v>
      </c>
      <c r="Y72" s="88">
        <v>1304.1741688138511</v>
      </c>
    </row>
    <row r="73" spans="1:25">
      <c r="A73" s="1" t="s">
        <v>98</v>
      </c>
      <c r="B73" s="87">
        <v>1091</v>
      </c>
      <c r="C73" s="88">
        <f t="shared" si="11"/>
        <v>1439</v>
      </c>
      <c r="D73" s="88">
        <f t="shared" si="10"/>
        <v>1436</v>
      </c>
      <c r="E73" s="88">
        <f t="shared" si="10"/>
        <v>1512</v>
      </c>
      <c r="F73" s="88">
        <f t="shared" si="10"/>
        <v>1560</v>
      </c>
      <c r="G73" s="88">
        <f t="shared" si="10"/>
        <v>1396</v>
      </c>
      <c r="H73" s="88">
        <f t="shared" si="10"/>
        <v>1249</v>
      </c>
      <c r="I73" s="88">
        <f t="shared" si="10"/>
        <v>1197</v>
      </c>
      <c r="J73" s="88">
        <f t="shared" si="10"/>
        <v>1296</v>
      </c>
      <c r="K73" s="88">
        <f t="shared" si="10"/>
        <v>1383</v>
      </c>
      <c r="L73" s="88">
        <f t="shared" si="10"/>
        <v>1376</v>
      </c>
      <c r="N73" s="1" t="s">
        <v>98</v>
      </c>
      <c r="O73" s="87">
        <v>1091</v>
      </c>
      <c r="P73" s="88">
        <v>1439.6346769403426</v>
      </c>
      <c r="Q73" s="88">
        <v>1436.0032022647008</v>
      </c>
      <c r="R73" s="88">
        <v>1512.2840018031548</v>
      </c>
      <c r="S73" s="88">
        <v>1560.306375052641</v>
      </c>
      <c r="T73" s="88">
        <v>1396.626276520162</v>
      </c>
      <c r="U73" s="88">
        <v>1249.7875576116278</v>
      </c>
      <c r="V73" s="88">
        <v>1197.9933021954553</v>
      </c>
      <c r="W73" s="88">
        <v>1296.830092036409</v>
      </c>
      <c r="X73" s="88">
        <v>1383.163101296919</v>
      </c>
      <c r="Y73" s="88">
        <v>1376.3346680150187</v>
      </c>
    </row>
    <row r="74" spans="1:25">
      <c r="A74" s="1" t="s">
        <v>99</v>
      </c>
      <c r="B74" s="87">
        <v>1039</v>
      </c>
      <c r="C74" s="88">
        <f t="shared" si="11"/>
        <v>1082</v>
      </c>
      <c r="D74" s="88">
        <f t="shared" si="10"/>
        <v>1423</v>
      </c>
      <c r="E74" s="88">
        <f t="shared" si="10"/>
        <v>1415</v>
      </c>
      <c r="F74" s="88">
        <f t="shared" si="10"/>
        <v>1484</v>
      </c>
      <c r="G74" s="88">
        <f t="shared" si="10"/>
        <v>1525</v>
      </c>
      <c r="H74" s="88">
        <f t="shared" si="10"/>
        <v>1365</v>
      </c>
      <c r="I74" s="88">
        <f t="shared" si="10"/>
        <v>1222</v>
      </c>
      <c r="J74" s="88">
        <f t="shared" si="10"/>
        <v>1171</v>
      </c>
      <c r="K74" s="88">
        <f t="shared" si="10"/>
        <v>1268</v>
      </c>
      <c r="L74" s="88">
        <f t="shared" si="10"/>
        <v>1352</v>
      </c>
      <c r="N74" s="1" t="s">
        <v>99</v>
      </c>
      <c r="O74" s="87">
        <v>1039</v>
      </c>
      <c r="P74" s="88">
        <v>1082.8937417163797</v>
      </c>
      <c r="Q74" s="88">
        <v>1423.8741493565537</v>
      </c>
      <c r="R74" s="88">
        <v>1415.0590111345145</v>
      </c>
      <c r="S74" s="88">
        <v>1484.5902565652154</v>
      </c>
      <c r="T74" s="88">
        <v>1525.7611919089754</v>
      </c>
      <c r="U74" s="88">
        <v>1365.7049707580056</v>
      </c>
      <c r="V74" s="88">
        <v>1222.1172610861063</v>
      </c>
      <c r="W74" s="88">
        <v>1171.4697304848478</v>
      </c>
      <c r="X74" s="88">
        <v>1268.1182737987228</v>
      </c>
      <c r="Y74" s="88">
        <v>1352.5398702342052</v>
      </c>
    </row>
    <row r="75" spans="1:25">
      <c r="A75" s="1" t="s">
        <v>100</v>
      </c>
      <c r="B75" s="87">
        <v>1118</v>
      </c>
      <c r="C75" s="88">
        <f t="shared" si="11"/>
        <v>1038</v>
      </c>
      <c r="D75" s="88">
        <f t="shared" si="10"/>
        <v>1072</v>
      </c>
      <c r="E75" s="88">
        <f t="shared" si="10"/>
        <v>1396</v>
      </c>
      <c r="F75" s="88">
        <f t="shared" si="10"/>
        <v>1374</v>
      </c>
      <c r="G75" s="88">
        <f t="shared" si="10"/>
        <v>1427</v>
      </c>
      <c r="H75" s="88">
        <f t="shared" si="10"/>
        <v>1466</v>
      </c>
      <c r="I75" s="88">
        <f t="shared" si="10"/>
        <v>1312</v>
      </c>
      <c r="J75" s="88">
        <f t="shared" si="10"/>
        <v>1174</v>
      </c>
      <c r="K75" s="88">
        <f t="shared" si="10"/>
        <v>1126</v>
      </c>
      <c r="L75" s="88">
        <f t="shared" si="10"/>
        <v>1219</v>
      </c>
      <c r="N75" s="1" t="s">
        <v>100</v>
      </c>
      <c r="O75" s="87">
        <v>1118</v>
      </c>
      <c r="P75" s="88">
        <v>1038.2497672152297</v>
      </c>
      <c r="Q75" s="88">
        <v>1072.1226806562941</v>
      </c>
      <c r="R75" s="88">
        <v>1396.3064707073095</v>
      </c>
      <c r="S75" s="88">
        <v>1374.0993950645677</v>
      </c>
      <c r="T75" s="88">
        <v>1427.1959972464042</v>
      </c>
      <c r="U75" s="88">
        <v>1466.7752642297744</v>
      </c>
      <c r="V75" s="88">
        <v>1312.906816588501</v>
      </c>
      <c r="W75" s="88">
        <v>1174.8702077725175</v>
      </c>
      <c r="X75" s="88">
        <v>1126.1807107043035</v>
      </c>
      <c r="Y75" s="88">
        <v>1219.0928213336642</v>
      </c>
    </row>
    <row r="76" spans="1:25">
      <c r="A76" s="1" t="s">
        <v>101</v>
      </c>
      <c r="B76" s="87">
        <v>1175</v>
      </c>
      <c r="C76" s="88">
        <f t="shared" si="11"/>
        <v>1066</v>
      </c>
      <c r="D76" s="88">
        <f t="shared" si="10"/>
        <v>987</v>
      </c>
      <c r="E76" s="88">
        <f t="shared" si="10"/>
        <v>1016</v>
      </c>
      <c r="F76" s="88">
        <f t="shared" si="10"/>
        <v>1320</v>
      </c>
      <c r="G76" s="88">
        <f t="shared" si="10"/>
        <v>1295</v>
      </c>
      <c r="H76" s="88">
        <f t="shared" si="10"/>
        <v>1345</v>
      </c>
      <c r="I76" s="88">
        <f t="shared" si="10"/>
        <v>1382</v>
      </c>
      <c r="J76" s="88">
        <f t="shared" si="10"/>
        <v>1237</v>
      </c>
      <c r="K76" s="88">
        <f t="shared" si="10"/>
        <v>1107</v>
      </c>
      <c r="L76" s="88">
        <f t="shared" si="10"/>
        <v>1061</v>
      </c>
      <c r="N76" s="1" t="s">
        <v>101</v>
      </c>
      <c r="O76" s="87">
        <v>1175</v>
      </c>
      <c r="P76" s="88">
        <v>1066.1866081270764</v>
      </c>
      <c r="Q76" s="88">
        <v>987.61584545595315</v>
      </c>
      <c r="R76" s="88">
        <v>1016.9594409661649</v>
      </c>
      <c r="S76" s="88">
        <v>1320.4085864387318</v>
      </c>
      <c r="T76" s="88">
        <v>1295.1436438241576</v>
      </c>
      <c r="U76" s="88">
        <v>1345.189315244626</v>
      </c>
      <c r="V76" s="88">
        <v>1382.4943575471316</v>
      </c>
      <c r="W76" s="88">
        <v>1237.4671909073259</v>
      </c>
      <c r="X76" s="88">
        <v>1107.3621656339087</v>
      </c>
      <c r="Y76" s="88">
        <v>1061.4703670672343</v>
      </c>
    </row>
    <row r="77" spans="1:25">
      <c r="A77" s="1" t="s">
        <v>102</v>
      </c>
      <c r="B77" s="87">
        <v>894</v>
      </c>
      <c r="C77" s="88">
        <f t="shared" si="11"/>
        <v>1103</v>
      </c>
      <c r="D77" s="88">
        <f t="shared" si="10"/>
        <v>1000</v>
      </c>
      <c r="E77" s="88">
        <f t="shared" si="10"/>
        <v>925</v>
      </c>
      <c r="F77" s="88">
        <f t="shared" si="10"/>
        <v>951</v>
      </c>
      <c r="G77" s="88">
        <f t="shared" si="10"/>
        <v>1232</v>
      </c>
      <c r="H77" s="88">
        <f t="shared" si="10"/>
        <v>1209</v>
      </c>
      <c r="I77" s="88">
        <f t="shared" si="10"/>
        <v>1255</v>
      </c>
      <c r="J77" s="88">
        <f t="shared" si="10"/>
        <v>1290</v>
      </c>
      <c r="K77" s="88">
        <f t="shared" si="10"/>
        <v>1155</v>
      </c>
      <c r="L77" s="88">
        <f t="shared" si="10"/>
        <v>1033</v>
      </c>
      <c r="N77" s="1" t="s">
        <v>102</v>
      </c>
      <c r="O77" s="87">
        <v>894</v>
      </c>
      <c r="P77" s="88">
        <v>1103.7629115616246</v>
      </c>
      <c r="Q77" s="88">
        <v>1000.5223265163584</v>
      </c>
      <c r="R77" s="88">
        <v>925.49613746118087</v>
      </c>
      <c r="S77" s="88">
        <v>951.35607151027637</v>
      </c>
      <c r="T77" s="88">
        <v>1232.7466603850646</v>
      </c>
      <c r="U77" s="88">
        <v>1209.1590573106719</v>
      </c>
      <c r="V77" s="88">
        <v>1255.8821966055352</v>
      </c>
      <c r="W77" s="88">
        <v>1290.7105571495777</v>
      </c>
      <c r="X77" s="88">
        <v>1155.3117441029885</v>
      </c>
      <c r="Y77" s="88">
        <v>1033.8443914574736</v>
      </c>
    </row>
    <row r="78" spans="1:25">
      <c r="A78" s="1" t="s">
        <v>103</v>
      </c>
      <c r="B78" s="87">
        <v>604</v>
      </c>
      <c r="C78" s="88">
        <f t="shared" si="11"/>
        <v>801</v>
      </c>
      <c r="D78" s="88">
        <f t="shared" si="10"/>
        <v>1001</v>
      </c>
      <c r="E78" s="88">
        <f t="shared" si="10"/>
        <v>917</v>
      </c>
      <c r="F78" s="88">
        <f t="shared" si="10"/>
        <v>856</v>
      </c>
      <c r="G78" s="88">
        <f t="shared" si="10"/>
        <v>888</v>
      </c>
      <c r="H78" s="88">
        <f t="shared" si="10"/>
        <v>1151</v>
      </c>
      <c r="I78" s="88">
        <f t="shared" si="10"/>
        <v>1129</v>
      </c>
      <c r="J78" s="88">
        <f t="shared" si="10"/>
        <v>1173</v>
      </c>
      <c r="K78" s="88">
        <f t="shared" si="10"/>
        <v>1205</v>
      </c>
      <c r="L78" s="88">
        <f t="shared" si="10"/>
        <v>1079</v>
      </c>
      <c r="N78" s="1" t="s">
        <v>103</v>
      </c>
      <c r="O78" s="87">
        <v>604</v>
      </c>
      <c r="P78" s="88">
        <v>801.6651128695861</v>
      </c>
      <c r="Q78" s="88">
        <v>1001.1243807226705</v>
      </c>
      <c r="R78" s="88">
        <v>917.08233059132863</v>
      </c>
      <c r="S78" s="88">
        <v>856.68252150762237</v>
      </c>
      <c r="T78" s="88">
        <v>888.78538268704551</v>
      </c>
      <c r="U78" s="88">
        <v>1151.6689125315388</v>
      </c>
      <c r="V78" s="88">
        <v>1129.632666111349</v>
      </c>
      <c r="W78" s="88">
        <v>1173.2828245347891</v>
      </c>
      <c r="X78" s="88">
        <v>1205.8205238058499</v>
      </c>
      <c r="Y78" s="88">
        <v>1079.3268906933349</v>
      </c>
    </row>
    <row r="79" spans="1:25">
      <c r="A79" s="1" t="s">
        <v>104</v>
      </c>
      <c r="B79" s="87">
        <v>542</v>
      </c>
      <c r="C79" s="88">
        <f t="shared" si="11"/>
        <v>549</v>
      </c>
      <c r="D79" s="88">
        <f t="shared" ref="D79:D81" si="12">ROUNDDOWN(Q79,0)</f>
        <v>716</v>
      </c>
      <c r="E79" s="88">
        <f t="shared" ref="E79:E81" si="13">ROUNDDOWN(R79,0)</f>
        <v>878</v>
      </c>
      <c r="F79" s="88">
        <f t="shared" ref="F79:F81" si="14">ROUNDDOWN(S79,0)</f>
        <v>788</v>
      </c>
      <c r="G79" s="88">
        <f t="shared" ref="G79:G81" si="15">ROUNDDOWN(T79,0)</f>
        <v>719</v>
      </c>
      <c r="H79" s="88">
        <f t="shared" ref="H79:H81" si="16">ROUNDDOWN(U79,0)</f>
        <v>746</v>
      </c>
      <c r="I79" s="88">
        <f t="shared" ref="I79:I81" si="17">ROUNDDOWN(V79,0)</f>
        <v>967</v>
      </c>
      <c r="J79" s="88">
        <f t="shared" ref="J79:J81" si="18">ROUNDDOWN(W79,0)</f>
        <v>949</v>
      </c>
      <c r="K79" s="88">
        <f t="shared" ref="K79:K81" si="19">ROUNDDOWN(X79,0)</f>
        <v>985</v>
      </c>
      <c r="L79" s="88">
        <f t="shared" ref="L79:L81" si="20">ROUNDDOWN(Y79,0)</f>
        <v>1013</v>
      </c>
      <c r="N79" s="1" t="s">
        <v>104</v>
      </c>
      <c r="O79" s="87">
        <v>542</v>
      </c>
      <c r="P79" s="88">
        <v>549.62805028719629</v>
      </c>
      <c r="Q79" s="88">
        <v>716.91521099354554</v>
      </c>
      <c r="R79" s="88">
        <v>878.30154404861753</v>
      </c>
      <c r="S79" s="88">
        <v>788.03743260332976</v>
      </c>
      <c r="T79" s="88">
        <v>719.88745647328517</v>
      </c>
      <c r="U79" s="88">
        <v>746.86413277957809</v>
      </c>
      <c r="V79" s="88">
        <v>967.77042057850269</v>
      </c>
      <c r="W79" s="88">
        <v>949.25292198668865</v>
      </c>
      <c r="X79" s="88">
        <v>985.933023113074</v>
      </c>
      <c r="Y79" s="88">
        <v>1013.2751025645317</v>
      </c>
    </row>
    <row r="80" spans="1:25">
      <c r="A80" s="1" t="s">
        <v>105</v>
      </c>
      <c r="B80" s="87">
        <v>282</v>
      </c>
      <c r="C80" s="88">
        <f t="shared" si="11"/>
        <v>393</v>
      </c>
      <c r="D80" s="88">
        <f t="shared" si="12"/>
        <v>402</v>
      </c>
      <c r="E80" s="88">
        <f t="shared" si="13"/>
        <v>526</v>
      </c>
      <c r="F80" s="88">
        <f t="shared" si="14"/>
        <v>647</v>
      </c>
      <c r="G80" s="88">
        <f t="shared" si="15"/>
        <v>580</v>
      </c>
      <c r="H80" s="88">
        <f t="shared" si="16"/>
        <v>530</v>
      </c>
      <c r="I80" s="88">
        <f t="shared" si="17"/>
        <v>550</v>
      </c>
      <c r="J80" s="88">
        <f t="shared" si="18"/>
        <v>713</v>
      </c>
      <c r="K80" s="88">
        <f t="shared" si="19"/>
        <v>699</v>
      </c>
      <c r="L80" s="88">
        <f t="shared" si="20"/>
        <v>726</v>
      </c>
      <c r="N80" s="1" t="s">
        <v>105</v>
      </c>
      <c r="O80" s="87">
        <v>282</v>
      </c>
      <c r="P80" s="88">
        <v>393.90649224737496</v>
      </c>
      <c r="Q80" s="88">
        <v>402.1345711890587</v>
      </c>
      <c r="R80" s="88">
        <v>526.85552059087468</v>
      </c>
      <c r="S80" s="88">
        <v>647.03261504795444</v>
      </c>
      <c r="T80" s="88">
        <v>580.95695606382674</v>
      </c>
      <c r="U80" s="88">
        <v>530.71543066123525</v>
      </c>
      <c r="V80" s="88">
        <v>550.60317596776054</v>
      </c>
      <c r="W80" s="88">
        <v>713.45970945888371</v>
      </c>
      <c r="X80" s="88">
        <v>699.8082391470266</v>
      </c>
      <c r="Y80" s="88">
        <v>726.84954329942036</v>
      </c>
    </row>
    <row r="81" spans="1:25">
      <c r="A81" s="1" t="s">
        <v>106</v>
      </c>
      <c r="B81" s="87">
        <v>131</v>
      </c>
      <c r="C81" s="88">
        <f t="shared" si="11"/>
        <v>193</v>
      </c>
      <c r="D81" s="88">
        <f t="shared" si="12"/>
        <v>279</v>
      </c>
      <c r="E81" s="88">
        <f t="shared" si="13"/>
        <v>329</v>
      </c>
      <c r="F81" s="88">
        <f t="shared" si="14"/>
        <v>416</v>
      </c>
      <c r="G81" s="88">
        <f t="shared" si="15"/>
        <v>522</v>
      </c>
      <c r="H81" s="88">
        <f t="shared" si="16"/>
        <v>541</v>
      </c>
      <c r="I81" s="88">
        <f t="shared" si="17"/>
        <v>526</v>
      </c>
      <c r="J81" s="88">
        <f t="shared" si="18"/>
        <v>528</v>
      </c>
      <c r="K81" s="88">
        <f t="shared" si="19"/>
        <v>609</v>
      </c>
      <c r="L81" s="88">
        <f t="shared" si="20"/>
        <v>643</v>
      </c>
      <c r="N81" s="1" t="s">
        <v>106</v>
      </c>
      <c r="O81" s="87">
        <v>131</v>
      </c>
      <c r="P81" s="88">
        <v>193.75350981388823</v>
      </c>
      <c r="Q81" s="88">
        <v>279.9539501786241</v>
      </c>
      <c r="R81" s="88">
        <v>329.01113725056234</v>
      </c>
      <c r="S81" s="88">
        <v>416.96043958716183</v>
      </c>
      <c r="T81" s="88">
        <v>522.39930996474936</v>
      </c>
      <c r="U81" s="88">
        <v>541.72585949471022</v>
      </c>
      <c r="V81" s="88">
        <v>526.54722464076599</v>
      </c>
      <c r="W81" s="88">
        <v>528.85930369077437</v>
      </c>
      <c r="X81" s="88">
        <v>609.9537890762191</v>
      </c>
      <c r="Y81" s="88">
        <v>643.06696061704906</v>
      </c>
    </row>
    <row r="82" spans="1:25">
      <c r="A82" s="1" t="s">
        <v>107</v>
      </c>
      <c r="B82" s="86">
        <f t="shared" ref="B82:L82" si="21">SUM(B63:B65)</f>
        <v>4162</v>
      </c>
      <c r="C82" s="86">
        <f>SUM(C63:C65)</f>
        <v>4512</v>
      </c>
      <c r="D82" s="86">
        <f t="shared" si="21"/>
        <v>4483</v>
      </c>
      <c r="E82" s="86">
        <f t="shared" si="21"/>
        <v>4386</v>
      </c>
      <c r="F82" s="86">
        <f t="shared" si="21"/>
        <v>4397</v>
      </c>
      <c r="G82" s="86">
        <f t="shared" si="21"/>
        <v>4460</v>
      </c>
      <c r="H82" s="86">
        <f t="shared" si="21"/>
        <v>4511</v>
      </c>
      <c r="I82" s="86">
        <f t="shared" si="21"/>
        <v>4449</v>
      </c>
      <c r="J82" s="86">
        <f t="shared" si="21"/>
        <v>4286</v>
      </c>
      <c r="K82" s="86">
        <f t="shared" si="21"/>
        <v>4125</v>
      </c>
      <c r="L82" s="86">
        <f t="shared" si="21"/>
        <v>4039</v>
      </c>
      <c r="N82" s="1" t="s">
        <v>107</v>
      </c>
      <c r="O82" s="86">
        <v>4162</v>
      </c>
      <c r="P82" s="86">
        <v>4513.5882354790019</v>
      </c>
      <c r="Q82" s="86">
        <v>4484.0356968437418</v>
      </c>
      <c r="R82" s="86">
        <v>4387.7517136310507</v>
      </c>
      <c r="S82" s="86">
        <v>4398.1343664191763</v>
      </c>
      <c r="T82" s="86">
        <v>4460.7694623786429</v>
      </c>
      <c r="U82" s="86">
        <v>4512.0641743339766</v>
      </c>
      <c r="V82" s="86">
        <v>4449.9892703991609</v>
      </c>
      <c r="W82" s="86">
        <v>4288.109885136445</v>
      </c>
      <c r="X82" s="86">
        <v>4127.0146755432288</v>
      </c>
      <c r="Y82" s="86">
        <v>4040.1318325445709</v>
      </c>
    </row>
    <row r="83" spans="1:25">
      <c r="A83" s="1" t="s">
        <v>108</v>
      </c>
      <c r="B83" s="86">
        <f t="shared" ref="B83:L83" si="22">SUM(B66:B75)</f>
        <v>11898</v>
      </c>
      <c r="C83" s="86">
        <f>SUM(C66:C75)</f>
        <v>12631</v>
      </c>
      <c r="D83" s="86">
        <f t="shared" si="22"/>
        <v>13298</v>
      </c>
      <c r="E83" s="86">
        <f t="shared" si="22"/>
        <v>13776</v>
      </c>
      <c r="F83" s="86">
        <f t="shared" si="22"/>
        <v>13693</v>
      </c>
      <c r="G83" s="86">
        <f t="shared" si="22"/>
        <v>13431</v>
      </c>
      <c r="H83" s="86">
        <f t="shared" si="22"/>
        <v>13113</v>
      </c>
      <c r="I83" s="86">
        <f t="shared" si="22"/>
        <v>12784</v>
      </c>
      <c r="J83" s="86">
        <f t="shared" si="22"/>
        <v>12625</v>
      </c>
      <c r="K83" s="86">
        <f t="shared" si="22"/>
        <v>12580</v>
      </c>
      <c r="L83" s="86">
        <f t="shared" si="22"/>
        <v>12526</v>
      </c>
      <c r="N83" s="1" t="s">
        <v>108</v>
      </c>
      <c r="O83" s="86">
        <v>11898</v>
      </c>
      <c r="P83" s="86">
        <v>12636.683011343006</v>
      </c>
      <c r="Q83" s="86">
        <v>13301.876582483239</v>
      </c>
      <c r="R83" s="86">
        <v>13780.242785189708</v>
      </c>
      <c r="S83" s="86">
        <v>13697.105543606736</v>
      </c>
      <c r="T83" s="86">
        <v>13436.296399925865</v>
      </c>
      <c r="U83" s="86">
        <v>13118.095685253533</v>
      </c>
      <c r="V83" s="86">
        <v>12788.406294300647</v>
      </c>
      <c r="W83" s="86">
        <v>12629.46314805053</v>
      </c>
      <c r="X83" s="86">
        <v>12583.015311608278</v>
      </c>
      <c r="Y83" s="86">
        <v>12529.927365687141</v>
      </c>
    </row>
    <row r="84" spans="1:25">
      <c r="A84" s="1" t="s">
        <v>109</v>
      </c>
      <c r="B84" s="86">
        <f t="shared" ref="B84:L84" si="23">SUM(B76:B81)</f>
        <v>3628</v>
      </c>
      <c r="C84" s="86">
        <f>SUM(C76:C81)</f>
        <v>4105</v>
      </c>
      <c r="D84" s="86">
        <f t="shared" si="23"/>
        <v>4385</v>
      </c>
      <c r="E84" s="86">
        <f t="shared" si="23"/>
        <v>4591</v>
      </c>
      <c r="F84" s="86">
        <f t="shared" si="23"/>
        <v>4978</v>
      </c>
      <c r="G84" s="86">
        <f t="shared" si="23"/>
        <v>5236</v>
      </c>
      <c r="H84" s="86">
        <f t="shared" si="23"/>
        <v>5522</v>
      </c>
      <c r="I84" s="86">
        <f t="shared" si="23"/>
        <v>5809</v>
      </c>
      <c r="J84" s="86">
        <f t="shared" si="23"/>
        <v>5890</v>
      </c>
      <c r="K84" s="86">
        <f t="shared" si="23"/>
        <v>5760</v>
      </c>
      <c r="L84" s="86">
        <f t="shared" si="23"/>
        <v>5555</v>
      </c>
      <c r="N84" s="1" t="s">
        <v>109</v>
      </c>
      <c r="O84" s="86">
        <v>3628</v>
      </c>
      <c r="P84" s="86">
        <v>4108.9026849067468</v>
      </c>
      <c r="Q84" s="86">
        <v>4388.2662850562101</v>
      </c>
      <c r="R84" s="86">
        <v>4593.706110908729</v>
      </c>
      <c r="S84" s="86">
        <v>4980.4776666950766</v>
      </c>
      <c r="T84" s="86">
        <v>5239.9194093981296</v>
      </c>
      <c r="U84" s="86">
        <v>5525.3227080223605</v>
      </c>
      <c r="V84" s="86">
        <v>5812.9300414510453</v>
      </c>
      <c r="W84" s="86">
        <v>5893.0325077280386</v>
      </c>
      <c r="X84" s="86">
        <v>5764.189484879068</v>
      </c>
      <c r="Y84" s="86">
        <v>5557.8332556990445</v>
      </c>
    </row>
    <row r="85" spans="1:25">
      <c r="A85" s="1" t="s">
        <v>110</v>
      </c>
      <c r="B85" s="86">
        <f t="shared" ref="B85:L85" si="24">SUM(B78:B81)</f>
        <v>1559</v>
      </c>
      <c r="C85" s="86">
        <f t="shared" si="24"/>
        <v>1936</v>
      </c>
      <c r="D85" s="86">
        <f t="shared" si="24"/>
        <v>2398</v>
      </c>
      <c r="E85" s="86">
        <f t="shared" si="24"/>
        <v>2650</v>
      </c>
      <c r="F85" s="86">
        <f t="shared" si="24"/>
        <v>2707</v>
      </c>
      <c r="G85" s="86">
        <f t="shared" si="24"/>
        <v>2709</v>
      </c>
      <c r="H85" s="86">
        <f t="shared" si="24"/>
        <v>2968</v>
      </c>
      <c r="I85" s="86">
        <f t="shared" si="24"/>
        <v>3172</v>
      </c>
      <c r="J85" s="86">
        <f t="shared" si="24"/>
        <v>3363</v>
      </c>
      <c r="K85" s="86">
        <f t="shared" si="24"/>
        <v>3498</v>
      </c>
      <c r="L85" s="86">
        <f t="shared" si="24"/>
        <v>3461</v>
      </c>
      <c r="N85" s="1" t="s">
        <v>110</v>
      </c>
      <c r="O85" s="86">
        <v>1559</v>
      </c>
      <c r="P85" s="86">
        <v>1938.9531652180456</v>
      </c>
      <c r="Q85" s="86">
        <v>2400.1281130838984</v>
      </c>
      <c r="R85" s="86">
        <v>2651.2505324813828</v>
      </c>
      <c r="S85" s="86">
        <v>2708.7130087460687</v>
      </c>
      <c r="T85" s="86">
        <v>2712.0291051889071</v>
      </c>
      <c r="U85" s="86">
        <v>2970.9743354670622</v>
      </c>
      <c r="V85" s="86">
        <v>3174.5534872983781</v>
      </c>
      <c r="W85" s="86">
        <v>3364.854759671136</v>
      </c>
      <c r="X85" s="86">
        <v>3501.5155751421694</v>
      </c>
      <c r="Y85" s="86">
        <v>3462.5184971743361</v>
      </c>
    </row>
    <row r="86" spans="1:25">
      <c r="A86" s="1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N86" s="1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</row>
    <row r="87" spans="1:25">
      <c r="A87" s="1" t="s">
        <v>112</v>
      </c>
      <c r="B87" s="74">
        <v>2020</v>
      </c>
      <c r="C87" s="74">
        <v>2025</v>
      </c>
      <c r="D87" s="74">
        <v>2030</v>
      </c>
      <c r="E87" s="74">
        <v>2035</v>
      </c>
      <c r="F87" s="74">
        <v>2040</v>
      </c>
      <c r="G87" s="74">
        <v>2045</v>
      </c>
      <c r="H87" s="74">
        <v>2050</v>
      </c>
      <c r="I87" s="74">
        <v>2055</v>
      </c>
      <c r="J87" s="74">
        <v>2060</v>
      </c>
      <c r="K87" s="74">
        <v>2065</v>
      </c>
      <c r="L87" s="74">
        <v>2070</v>
      </c>
      <c r="N87" s="1" t="s">
        <v>112</v>
      </c>
      <c r="O87" s="74">
        <v>2020</v>
      </c>
      <c r="P87" s="74">
        <v>2025</v>
      </c>
      <c r="Q87" s="74">
        <v>2030</v>
      </c>
      <c r="R87" s="74">
        <v>2035</v>
      </c>
      <c r="S87" s="74">
        <v>2040</v>
      </c>
      <c r="T87" s="74">
        <v>2045</v>
      </c>
      <c r="U87" s="74">
        <v>2050</v>
      </c>
      <c r="V87" s="74">
        <v>2055</v>
      </c>
      <c r="W87" s="74">
        <v>2060</v>
      </c>
      <c r="X87" s="74">
        <v>2065</v>
      </c>
      <c r="Y87" s="74">
        <v>2070</v>
      </c>
    </row>
    <row r="88" spans="1:25">
      <c r="A88" s="1" t="s">
        <v>87</v>
      </c>
      <c r="B88" s="86">
        <f t="shared" ref="B88:L88" si="25">SUM(B89:B107)</f>
        <v>20446</v>
      </c>
      <c r="C88" s="86">
        <f t="shared" si="25"/>
        <v>22147</v>
      </c>
      <c r="D88" s="86">
        <f t="shared" si="25"/>
        <v>23221</v>
      </c>
      <c r="E88" s="86">
        <f t="shared" si="25"/>
        <v>23945</v>
      </c>
      <c r="F88" s="86">
        <f t="shared" si="25"/>
        <v>24334</v>
      </c>
      <c r="G88" s="86">
        <f t="shared" si="25"/>
        <v>24423</v>
      </c>
      <c r="H88" s="86">
        <f t="shared" si="25"/>
        <v>24443</v>
      </c>
      <c r="I88" s="86">
        <f t="shared" si="25"/>
        <v>24374</v>
      </c>
      <c r="J88" s="86">
        <f t="shared" si="25"/>
        <v>24183</v>
      </c>
      <c r="K88" s="86">
        <f t="shared" si="25"/>
        <v>23884</v>
      </c>
      <c r="L88" s="86">
        <f t="shared" si="25"/>
        <v>23535</v>
      </c>
      <c r="N88" s="1" t="s">
        <v>87</v>
      </c>
      <c r="O88" s="86">
        <v>20446</v>
      </c>
      <c r="P88" s="86">
        <v>22156.429310035717</v>
      </c>
      <c r="Q88" s="86">
        <v>23230.555368000863</v>
      </c>
      <c r="R88" s="86">
        <v>23954.23732544807</v>
      </c>
      <c r="S88" s="86">
        <v>24345.963322099371</v>
      </c>
      <c r="T88" s="86">
        <v>24431.81352279838</v>
      </c>
      <c r="U88" s="86">
        <v>24451.780654555645</v>
      </c>
      <c r="V88" s="86">
        <v>24381.85383556793</v>
      </c>
      <c r="W88" s="86">
        <v>24191.895001018649</v>
      </c>
      <c r="X88" s="86">
        <v>23893.609034382542</v>
      </c>
      <c r="Y88" s="86">
        <v>23544.470088221591</v>
      </c>
    </row>
    <row r="89" spans="1:25">
      <c r="A89" s="1" t="s">
        <v>88</v>
      </c>
      <c r="B89" s="87">
        <v>1422</v>
      </c>
      <c r="C89" s="88">
        <f>ROUNDDOWN(P89,0)</f>
        <v>1391</v>
      </c>
      <c r="D89" s="88">
        <f t="shared" ref="D89:D107" si="26">ROUNDDOWN(Q89,0)</f>
        <v>1374</v>
      </c>
      <c r="E89" s="88">
        <f t="shared" ref="E89:E107" si="27">ROUNDDOWN(R89,0)</f>
        <v>1393</v>
      </c>
      <c r="F89" s="88">
        <f t="shared" ref="F89:F107" si="28">ROUNDDOWN(S89,0)</f>
        <v>1448</v>
      </c>
      <c r="G89" s="88">
        <f t="shared" ref="G89:G107" si="29">ROUNDDOWN(T89,0)</f>
        <v>1482</v>
      </c>
      <c r="H89" s="88">
        <f t="shared" ref="H89:H107" si="30">ROUNDDOWN(U89,0)</f>
        <v>1461</v>
      </c>
      <c r="I89" s="88">
        <f t="shared" ref="I89:I107" si="31">ROUNDDOWN(V89,0)</f>
        <v>1390</v>
      </c>
      <c r="J89" s="88">
        <f t="shared" ref="J89:J107" si="32">ROUNDDOWN(W89,0)</f>
        <v>1326</v>
      </c>
      <c r="K89" s="88">
        <f t="shared" ref="K89:K107" si="33">ROUNDDOWN(X89,0)</f>
        <v>1303</v>
      </c>
      <c r="L89" s="88">
        <f t="shared" ref="L89:L107" si="34">ROUNDDOWN(Y89,0)</f>
        <v>1304</v>
      </c>
      <c r="N89" s="1" t="s">
        <v>88</v>
      </c>
      <c r="O89" s="87">
        <v>1422</v>
      </c>
      <c r="P89" s="88">
        <v>1391.0957301948224</v>
      </c>
      <c r="Q89" s="88">
        <v>1374.2483312764937</v>
      </c>
      <c r="R89" s="88">
        <v>1393.967496593659</v>
      </c>
      <c r="S89" s="88">
        <v>1448.6792708986791</v>
      </c>
      <c r="T89" s="88">
        <v>1482.9706546933091</v>
      </c>
      <c r="U89" s="88">
        <v>1461.0676791652675</v>
      </c>
      <c r="V89" s="88">
        <v>1390.9482713588816</v>
      </c>
      <c r="W89" s="88">
        <v>1326.5493514691368</v>
      </c>
      <c r="X89" s="88">
        <v>1303.0675866189317</v>
      </c>
      <c r="Y89" s="88">
        <v>1304.6087975539724</v>
      </c>
    </row>
    <row r="90" spans="1:25">
      <c r="A90" s="1" t="s">
        <v>89</v>
      </c>
      <c r="B90" s="87">
        <v>1363</v>
      </c>
      <c r="C90" s="88">
        <f t="shared" ref="C90:C107" si="35">ROUNDDOWN(P90,0)</f>
        <v>1558</v>
      </c>
      <c r="D90" s="88">
        <f t="shared" si="26"/>
        <v>1419</v>
      </c>
      <c r="E90" s="88">
        <f t="shared" si="27"/>
        <v>1367</v>
      </c>
      <c r="F90" s="88">
        <f t="shared" si="28"/>
        <v>1351</v>
      </c>
      <c r="G90" s="88">
        <f t="shared" si="29"/>
        <v>1367</v>
      </c>
      <c r="H90" s="88">
        <f t="shared" si="30"/>
        <v>1399</v>
      </c>
      <c r="I90" s="88">
        <f t="shared" si="31"/>
        <v>1378</v>
      </c>
      <c r="J90" s="88">
        <f t="shared" si="32"/>
        <v>1312</v>
      </c>
      <c r="K90" s="88">
        <f t="shared" si="33"/>
        <v>1251</v>
      </c>
      <c r="L90" s="88">
        <f t="shared" si="34"/>
        <v>1229</v>
      </c>
      <c r="N90" s="1" t="s">
        <v>89</v>
      </c>
      <c r="O90" s="87">
        <v>1363</v>
      </c>
      <c r="P90" s="88">
        <v>1558.6291493997785</v>
      </c>
      <c r="Q90" s="88">
        <v>1419.6681830593923</v>
      </c>
      <c r="R90" s="88">
        <v>1367.2483960958768</v>
      </c>
      <c r="S90" s="88">
        <v>1351.1353037207996</v>
      </c>
      <c r="T90" s="88">
        <v>1367.0172203981206</v>
      </c>
      <c r="U90" s="88">
        <v>1399.3755988882474</v>
      </c>
      <c r="V90" s="88">
        <v>1378.7072940907215</v>
      </c>
      <c r="W90" s="88">
        <v>1312.5405173023814</v>
      </c>
      <c r="X90" s="88">
        <v>1251.7717645268217</v>
      </c>
      <c r="Y90" s="88">
        <v>1229.6136667612227</v>
      </c>
    </row>
    <row r="91" spans="1:25">
      <c r="A91" s="1" t="s">
        <v>90</v>
      </c>
      <c r="B91" s="87">
        <v>1214</v>
      </c>
      <c r="C91" s="88">
        <f t="shared" si="35"/>
        <v>1454</v>
      </c>
      <c r="D91" s="88">
        <f t="shared" si="26"/>
        <v>1588</v>
      </c>
      <c r="E91" s="88">
        <f t="shared" si="27"/>
        <v>1436</v>
      </c>
      <c r="F91" s="88">
        <f t="shared" si="28"/>
        <v>1372</v>
      </c>
      <c r="G91" s="88">
        <f t="shared" si="29"/>
        <v>1346</v>
      </c>
      <c r="H91" s="88">
        <f t="shared" si="30"/>
        <v>1361</v>
      </c>
      <c r="I91" s="88">
        <f t="shared" si="31"/>
        <v>1394</v>
      </c>
      <c r="J91" s="88">
        <f t="shared" si="32"/>
        <v>1373</v>
      </c>
      <c r="K91" s="88">
        <f t="shared" si="33"/>
        <v>1307</v>
      </c>
      <c r="L91" s="88">
        <f t="shared" si="34"/>
        <v>1247</v>
      </c>
      <c r="N91" s="1" t="s">
        <v>90</v>
      </c>
      <c r="O91" s="87">
        <v>1214</v>
      </c>
      <c r="P91" s="88">
        <v>1454.9549039846117</v>
      </c>
      <c r="Q91" s="88">
        <v>1588.8621700254553</v>
      </c>
      <c r="R91" s="88">
        <v>1436.2519770411627</v>
      </c>
      <c r="S91" s="88">
        <v>1372.6568600952619</v>
      </c>
      <c r="T91" s="88">
        <v>1346.041523625772</v>
      </c>
      <c r="U91" s="88">
        <v>1361.8635654772195</v>
      </c>
      <c r="V91" s="88">
        <v>1394.0999528804387</v>
      </c>
      <c r="W91" s="88">
        <v>1373.5095675919995</v>
      </c>
      <c r="X91" s="88">
        <v>1307.5922395521513</v>
      </c>
      <c r="Y91" s="88">
        <v>1247.0525849745554</v>
      </c>
    </row>
    <row r="92" spans="1:25">
      <c r="A92" s="1" t="s">
        <v>91</v>
      </c>
      <c r="B92" s="87">
        <v>1097</v>
      </c>
      <c r="C92" s="88">
        <f t="shared" si="35"/>
        <v>1227</v>
      </c>
      <c r="D92" s="88">
        <f t="shared" si="26"/>
        <v>1430</v>
      </c>
      <c r="E92" s="88">
        <f t="shared" si="27"/>
        <v>1542</v>
      </c>
      <c r="F92" s="88">
        <f t="shared" si="28"/>
        <v>1375</v>
      </c>
      <c r="G92" s="88">
        <f t="shared" si="29"/>
        <v>1296</v>
      </c>
      <c r="H92" s="88">
        <f t="shared" si="30"/>
        <v>1271</v>
      </c>
      <c r="I92" s="88">
        <f t="shared" si="31"/>
        <v>1286</v>
      </c>
      <c r="J92" s="88">
        <f t="shared" si="32"/>
        <v>1317</v>
      </c>
      <c r="K92" s="88">
        <f t="shared" si="33"/>
        <v>1297</v>
      </c>
      <c r="L92" s="88">
        <f t="shared" si="34"/>
        <v>1235</v>
      </c>
      <c r="N92" s="1" t="s">
        <v>91</v>
      </c>
      <c r="O92" s="87">
        <v>1097</v>
      </c>
      <c r="P92" s="88">
        <v>1227.6360578880258</v>
      </c>
      <c r="Q92" s="88">
        <v>1430.9248537087508</v>
      </c>
      <c r="R92" s="88">
        <v>1542.0902937258954</v>
      </c>
      <c r="S92" s="88">
        <v>1375.414253333741</v>
      </c>
      <c r="T92" s="88">
        <v>1296.7626623005949</v>
      </c>
      <c r="U92" s="88">
        <v>1271.6188877845032</v>
      </c>
      <c r="V92" s="88">
        <v>1286.5661289419841</v>
      </c>
      <c r="W92" s="88">
        <v>1317.0201664856793</v>
      </c>
      <c r="X92" s="88">
        <v>1297.5682235998379</v>
      </c>
      <c r="Y92" s="88">
        <v>1235.2954646273129</v>
      </c>
    </row>
    <row r="93" spans="1:25">
      <c r="A93" s="1" t="s">
        <v>92</v>
      </c>
      <c r="B93" s="87">
        <v>913</v>
      </c>
      <c r="C93" s="88">
        <f t="shared" si="35"/>
        <v>919</v>
      </c>
      <c r="D93" s="88">
        <f t="shared" si="26"/>
        <v>1016</v>
      </c>
      <c r="E93" s="88">
        <f t="shared" si="27"/>
        <v>1170</v>
      </c>
      <c r="F93" s="88">
        <f t="shared" si="28"/>
        <v>1245</v>
      </c>
      <c r="G93" s="88">
        <f t="shared" si="29"/>
        <v>1096</v>
      </c>
      <c r="H93" s="88">
        <f t="shared" si="30"/>
        <v>1034</v>
      </c>
      <c r="I93" s="88">
        <f t="shared" si="31"/>
        <v>1014</v>
      </c>
      <c r="J93" s="88">
        <f t="shared" si="32"/>
        <v>1026</v>
      </c>
      <c r="K93" s="88">
        <f t="shared" si="33"/>
        <v>1050</v>
      </c>
      <c r="L93" s="88">
        <f t="shared" si="34"/>
        <v>1034</v>
      </c>
      <c r="N93" s="1" t="s">
        <v>92</v>
      </c>
      <c r="O93" s="87">
        <v>913</v>
      </c>
      <c r="P93" s="88">
        <v>919.59827300524603</v>
      </c>
      <c r="Q93" s="88">
        <v>1016.6035727717374</v>
      </c>
      <c r="R93" s="88">
        <v>1170.3710817944102</v>
      </c>
      <c r="S93" s="88">
        <v>1245.5712584782523</v>
      </c>
      <c r="T93" s="88">
        <v>1096.9203753187251</v>
      </c>
      <c r="U93" s="88">
        <v>1034.1941584379704</v>
      </c>
      <c r="V93" s="88">
        <v>1014.141495385897</v>
      </c>
      <c r="W93" s="88">
        <v>1026.0622191538112</v>
      </c>
      <c r="X93" s="88">
        <v>1050.3499231756589</v>
      </c>
      <c r="Y93" s="88">
        <v>1034.8366096853426</v>
      </c>
    </row>
    <row r="94" spans="1:25">
      <c r="A94" s="1" t="s">
        <v>93</v>
      </c>
      <c r="B94" s="87">
        <v>1103</v>
      </c>
      <c r="C94" s="88">
        <f t="shared" si="35"/>
        <v>1174</v>
      </c>
      <c r="D94" s="88">
        <f t="shared" si="26"/>
        <v>1135</v>
      </c>
      <c r="E94" s="88">
        <f t="shared" si="27"/>
        <v>1222</v>
      </c>
      <c r="F94" s="88">
        <f t="shared" si="28"/>
        <v>1369</v>
      </c>
      <c r="G94" s="88">
        <f t="shared" si="29"/>
        <v>1417</v>
      </c>
      <c r="H94" s="88">
        <f t="shared" si="30"/>
        <v>1248</v>
      </c>
      <c r="I94" s="88">
        <f t="shared" si="31"/>
        <v>1177</v>
      </c>
      <c r="J94" s="88">
        <f t="shared" si="32"/>
        <v>1154</v>
      </c>
      <c r="K94" s="88">
        <f t="shared" si="33"/>
        <v>1167</v>
      </c>
      <c r="L94" s="88">
        <f t="shared" si="34"/>
        <v>1195</v>
      </c>
      <c r="N94" s="1" t="s">
        <v>93</v>
      </c>
      <c r="O94" s="87">
        <v>1103</v>
      </c>
      <c r="P94" s="88">
        <v>1174.5790008214929</v>
      </c>
      <c r="Q94" s="88">
        <v>1135.3588144662019</v>
      </c>
      <c r="R94" s="88">
        <v>1222.4148162174743</v>
      </c>
      <c r="S94" s="88">
        <v>1369.6559314822382</v>
      </c>
      <c r="T94" s="88">
        <v>1417.5721935615143</v>
      </c>
      <c r="U94" s="88">
        <v>1248.3941099464878</v>
      </c>
      <c r="V94" s="88">
        <v>1177.0060297766697</v>
      </c>
      <c r="W94" s="88">
        <v>1154.1842944837356</v>
      </c>
      <c r="X94" s="88">
        <v>1167.751150996761</v>
      </c>
      <c r="Y94" s="88">
        <v>1195.3927440669856</v>
      </c>
    </row>
    <row r="95" spans="1:25">
      <c r="A95" s="1" t="s">
        <v>94</v>
      </c>
      <c r="B95" s="87">
        <v>1432</v>
      </c>
      <c r="C95" s="88">
        <f t="shared" si="35"/>
        <v>1358</v>
      </c>
      <c r="D95" s="88">
        <f t="shared" si="26"/>
        <v>1371</v>
      </c>
      <c r="E95" s="88">
        <f t="shared" si="27"/>
        <v>1298</v>
      </c>
      <c r="F95" s="88">
        <f t="shared" si="28"/>
        <v>1369</v>
      </c>
      <c r="G95" s="88">
        <f t="shared" si="29"/>
        <v>1501</v>
      </c>
      <c r="H95" s="88">
        <f t="shared" si="30"/>
        <v>1553</v>
      </c>
      <c r="I95" s="88">
        <f t="shared" si="31"/>
        <v>1368</v>
      </c>
      <c r="J95" s="88">
        <f t="shared" si="32"/>
        <v>1290</v>
      </c>
      <c r="K95" s="88">
        <f t="shared" si="33"/>
        <v>1265</v>
      </c>
      <c r="L95" s="88">
        <f t="shared" si="34"/>
        <v>1280</v>
      </c>
      <c r="N95" s="1" t="s">
        <v>94</v>
      </c>
      <c r="O95" s="87">
        <v>1432</v>
      </c>
      <c r="P95" s="88">
        <v>1358.5599115626649</v>
      </c>
      <c r="Q95" s="88">
        <v>1371.7944183142495</v>
      </c>
      <c r="R95" s="88">
        <v>1298.852805708736</v>
      </c>
      <c r="S95" s="88">
        <v>1369.2036373491055</v>
      </c>
      <c r="T95" s="88">
        <v>1501.3757424128851</v>
      </c>
      <c r="U95" s="88">
        <v>1553.9001114163252</v>
      </c>
      <c r="V95" s="88">
        <v>1368.4521715000417</v>
      </c>
      <c r="W95" s="88">
        <v>1290.198699660292</v>
      </c>
      <c r="X95" s="88">
        <v>1265.1821980842365</v>
      </c>
      <c r="Y95" s="88">
        <v>1280.0537791881195</v>
      </c>
    </row>
    <row r="96" spans="1:25">
      <c r="A96" s="1" t="s">
        <v>95</v>
      </c>
      <c r="B96" s="87">
        <v>1509</v>
      </c>
      <c r="C96" s="88">
        <f t="shared" si="35"/>
        <v>1578</v>
      </c>
      <c r="D96" s="88">
        <f t="shared" si="26"/>
        <v>1432</v>
      </c>
      <c r="E96" s="88">
        <f t="shared" si="27"/>
        <v>1409</v>
      </c>
      <c r="F96" s="88">
        <f t="shared" si="28"/>
        <v>1300</v>
      </c>
      <c r="G96" s="88">
        <f t="shared" si="29"/>
        <v>1334</v>
      </c>
      <c r="H96" s="88">
        <f t="shared" si="30"/>
        <v>1463</v>
      </c>
      <c r="I96" s="88">
        <f t="shared" si="31"/>
        <v>1514</v>
      </c>
      <c r="J96" s="88">
        <f t="shared" si="32"/>
        <v>1334</v>
      </c>
      <c r="K96" s="88">
        <f t="shared" si="33"/>
        <v>1257</v>
      </c>
      <c r="L96" s="88">
        <f t="shared" si="34"/>
        <v>1233</v>
      </c>
      <c r="N96" s="1" t="s">
        <v>95</v>
      </c>
      <c r="O96" s="87">
        <v>1509</v>
      </c>
      <c r="P96" s="88">
        <v>1578.3031996839627</v>
      </c>
      <c r="Q96" s="88">
        <v>1432.1215095369084</v>
      </c>
      <c r="R96" s="88">
        <v>1409.8816004583325</v>
      </c>
      <c r="S96" s="88">
        <v>1300.6351545856664</v>
      </c>
      <c r="T96" s="88">
        <v>1334.9187782698839</v>
      </c>
      <c r="U96" s="88">
        <v>1463.7812938228662</v>
      </c>
      <c r="V96" s="88">
        <v>1514.9904526264604</v>
      </c>
      <c r="W96" s="88">
        <v>1334.1861291256805</v>
      </c>
      <c r="X96" s="88">
        <v>1257.8921242207982</v>
      </c>
      <c r="Y96" s="88">
        <v>1233.5020358442071</v>
      </c>
    </row>
    <row r="97" spans="1:25">
      <c r="A97" s="1" t="s">
        <v>96</v>
      </c>
      <c r="B97" s="87">
        <v>1430</v>
      </c>
      <c r="C97" s="88">
        <f t="shared" si="35"/>
        <v>1590</v>
      </c>
      <c r="D97" s="88">
        <f t="shared" si="26"/>
        <v>1617</v>
      </c>
      <c r="E97" s="88">
        <f t="shared" si="27"/>
        <v>1443</v>
      </c>
      <c r="F97" s="88">
        <f t="shared" si="28"/>
        <v>1397</v>
      </c>
      <c r="G97" s="88">
        <f t="shared" si="29"/>
        <v>1267</v>
      </c>
      <c r="H97" s="88">
        <f t="shared" si="30"/>
        <v>1300</v>
      </c>
      <c r="I97" s="88">
        <f t="shared" si="31"/>
        <v>1426</v>
      </c>
      <c r="J97" s="88">
        <f t="shared" si="32"/>
        <v>1476</v>
      </c>
      <c r="K97" s="88">
        <f t="shared" si="33"/>
        <v>1300</v>
      </c>
      <c r="L97" s="88">
        <f t="shared" si="34"/>
        <v>1225</v>
      </c>
      <c r="N97" s="1" t="s">
        <v>96</v>
      </c>
      <c r="O97" s="87">
        <v>1430</v>
      </c>
      <c r="P97" s="88">
        <v>1590.253190212454</v>
      </c>
      <c r="Q97" s="88">
        <v>1617.8917272349288</v>
      </c>
      <c r="R97" s="88">
        <v>1443.9059288471053</v>
      </c>
      <c r="S97" s="88">
        <v>1397.7204163667368</v>
      </c>
      <c r="T97" s="88">
        <v>1267.4559517921859</v>
      </c>
      <c r="U97" s="88">
        <v>1300.8650002362192</v>
      </c>
      <c r="V97" s="88">
        <v>1426.4402330174448</v>
      </c>
      <c r="W97" s="88">
        <v>1476.3430461799594</v>
      </c>
      <c r="X97" s="88">
        <v>1300.1510409716843</v>
      </c>
      <c r="Y97" s="88">
        <v>1225.8032961319257</v>
      </c>
    </row>
    <row r="98" spans="1:25">
      <c r="A98" s="1" t="s">
        <v>97</v>
      </c>
      <c r="B98" s="87">
        <v>1392</v>
      </c>
      <c r="C98" s="88">
        <f t="shared" si="35"/>
        <v>1461</v>
      </c>
      <c r="D98" s="88">
        <f t="shared" si="26"/>
        <v>1602</v>
      </c>
      <c r="E98" s="88">
        <f t="shared" si="27"/>
        <v>1620</v>
      </c>
      <c r="F98" s="88">
        <f t="shared" si="28"/>
        <v>1437</v>
      </c>
      <c r="G98" s="88">
        <f t="shared" si="29"/>
        <v>1383</v>
      </c>
      <c r="H98" s="88">
        <f t="shared" si="30"/>
        <v>1254</v>
      </c>
      <c r="I98" s="88">
        <f t="shared" si="31"/>
        <v>1287</v>
      </c>
      <c r="J98" s="88">
        <f t="shared" si="32"/>
        <v>1411</v>
      </c>
      <c r="K98" s="88">
        <f t="shared" si="33"/>
        <v>1461</v>
      </c>
      <c r="L98" s="88">
        <f t="shared" si="34"/>
        <v>1286</v>
      </c>
      <c r="N98" s="1" t="s">
        <v>97</v>
      </c>
      <c r="O98" s="87">
        <v>1392</v>
      </c>
      <c r="P98" s="88">
        <v>1461.4064561996686</v>
      </c>
      <c r="Q98" s="88">
        <v>1602.3800019246328</v>
      </c>
      <c r="R98" s="88">
        <v>1620.57819469942</v>
      </c>
      <c r="S98" s="88">
        <v>1437.6469389925358</v>
      </c>
      <c r="T98" s="88">
        <v>1383.254010057341</v>
      </c>
      <c r="U98" s="88">
        <v>1254.3377826911369</v>
      </c>
      <c r="V98" s="88">
        <v>1287.4010474837744</v>
      </c>
      <c r="W98" s="88">
        <v>1411.6765766057142</v>
      </c>
      <c r="X98" s="88">
        <v>1461.0628956519968</v>
      </c>
      <c r="Y98" s="88">
        <v>1286.6944776976275</v>
      </c>
    </row>
    <row r="99" spans="1:25">
      <c r="A99" s="1" t="s">
        <v>98</v>
      </c>
      <c r="B99" s="87">
        <v>1138</v>
      </c>
      <c r="C99" s="88">
        <f t="shared" si="35"/>
        <v>1373</v>
      </c>
      <c r="D99" s="88">
        <f t="shared" si="26"/>
        <v>1434</v>
      </c>
      <c r="E99" s="88">
        <f t="shared" si="27"/>
        <v>1564</v>
      </c>
      <c r="F99" s="88">
        <f t="shared" si="28"/>
        <v>1573</v>
      </c>
      <c r="G99" s="88">
        <f t="shared" si="29"/>
        <v>1388</v>
      </c>
      <c r="H99" s="88">
        <f t="shared" si="30"/>
        <v>1336</v>
      </c>
      <c r="I99" s="88">
        <f t="shared" si="31"/>
        <v>1211</v>
      </c>
      <c r="J99" s="88">
        <f t="shared" si="32"/>
        <v>1243</v>
      </c>
      <c r="K99" s="88">
        <f t="shared" si="33"/>
        <v>1363</v>
      </c>
      <c r="L99" s="88">
        <f t="shared" si="34"/>
        <v>1411</v>
      </c>
      <c r="N99" s="1" t="s">
        <v>98</v>
      </c>
      <c r="O99" s="87">
        <v>1138</v>
      </c>
      <c r="P99" s="88">
        <v>1373.3026460025458</v>
      </c>
      <c r="Q99" s="88">
        <v>1434.3243945846518</v>
      </c>
      <c r="R99" s="88">
        <v>1564.4340353448456</v>
      </c>
      <c r="S99" s="88">
        <v>1573.8074948015171</v>
      </c>
      <c r="T99" s="88">
        <v>1388.6519313116701</v>
      </c>
      <c r="U99" s="88">
        <v>1336.1127133945868</v>
      </c>
      <c r="V99" s="88">
        <v>1211.589951057023</v>
      </c>
      <c r="W99" s="88">
        <v>1243.5264197855274</v>
      </c>
      <c r="X99" s="88">
        <v>1363.5666388749914</v>
      </c>
      <c r="Y99" s="88">
        <v>1411.2698721681768</v>
      </c>
    </row>
    <row r="100" spans="1:25">
      <c r="A100" s="1" t="s">
        <v>99</v>
      </c>
      <c r="B100" s="87">
        <v>1048</v>
      </c>
      <c r="C100" s="88">
        <f t="shared" si="35"/>
        <v>1142</v>
      </c>
      <c r="D100" s="88">
        <f t="shared" si="26"/>
        <v>1379</v>
      </c>
      <c r="E100" s="88">
        <f t="shared" si="27"/>
        <v>1441</v>
      </c>
      <c r="F100" s="88">
        <f t="shared" si="28"/>
        <v>1572</v>
      </c>
      <c r="G100" s="88">
        <f t="shared" si="29"/>
        <v>1583</v>
      </c>
      <c r="H100" s="88">
        <f t="shared" si="30"/>
        <v>1396</v>
      </c>
      <c r="I100" s="88">
        <f t="shared" si="31"/>
        <v>1344</v>
      </c>
      <c r="J100" s="88">
        <f t="shared" si="32"/>
        <v>1218</v>
      </c>
      <c r="K100" s="88">
        <f t="shared" si="33"/>
        <v>1250</v>
      </c>
      <c r="L100" s="88">
        <f t="shared" si="34"/>
        <v>1371</v>
      </c>
      <c r="N100" s="1" t="s">
        <v>99</v>
      </c>
      <c r="O100" s="87">
        <v>1048</v>
      </c>
      <c r="P100" s="88">
        <v>1142.180502683942</v>
      </c>
      <c r="Q100" s="88">
        <v>1379.235539114637</v>
      </c>
      <c r="R100" s="88">
        <v>1441.3766466642626</v>
      </c>
      <c r="S100" s="88">
        <v>1572.9811456549101</v>
      </c>
      <c r="T100" s="88">
        <v>1583.2031255454822</v>
      </c>
      <c r="U100" s="88">
        <v>1396.9421833416009</v>
      </c>
      <c r="V100" s="88">
        <v>1344.0893062935525</v>
      </c>
      <c r="W100" s="88">
        <v>1218.8231430648334</v>
      </c>
      <c r="X100" s="88">
        <v>1250.950272511647</v>
      </c>
      <c r="Y100" s="88">
        <v>1371.7071317090752</v>
      </c>
    </row>
    <row r="101" spans="1:25">
      <c r="A101" s="1" t="s">
        <v>100</v>
      </c>
      <c r="B101" s="87">
        <v>1151</v>
      </c>
      <c r="C101" s="88">
        <f t="shared" si="35"/>
        <v>1033</v>
      </c>
      <c r="D101" s="88">
        <f t="shared" si="26"/>
        <v>1115</v>
      </c>
      <c r="E101" s="88">
        <f t="shared" si="27"/>
        <v>1332</v>
      </c>
      <c r="F101" s="88">
        <f t="shared" si="28"/>
        <v>1377</v>
      </c>
      <c r="G101" s="88">
        <f t="shared" si="29"/>
        <v>1487</v>
      </c>
      <c r="H101" s="88">
        <f t="shared" si="30"/>
        <v>1497</v>
      </c>
      <c r="I101" s="88">
        <f t="shared" si="31"/>
        <v>1321</v>
      </c>
      <c r="J101" s="88">
        <f t="shared" si="32"/>
        <v>1271</v>
      </c>
      <c r="K101" s="88">
        <f t="shared" si="33"/>
        <v>1152</v>
      </c>
      <c r="L101" s="88">
        <f t="shared" si="34"/>
        <v>1182</v>
      </c>
      <c r="N101" s="1" t="s">
        <v>100</v>
      </c>
      <c r="O101" s="87">
        <v>1151</v>
      </c>
      <c r="P101" s="88">
        <v>1033.780476745033</v>
      </c>
      <c r="Q101" s="88">
        <v>1115.1808569561936</v>
      </c>
      <c r="R101" s="88">
        <v>1332.6047941745878</v>
      </c>
      <c r="S101" s="88">
        <v>1377.8846369248363</v>
      </c>
      <c r="T101" s="88">
        <v>1487.4738905771092</v>
      </c>
      <c r="U101" s="88">
        <v>1497.1402036408299</v>
      </c>
      <c r="V101" s="88">
        <v>1321.0044062551515</v>
      </c>
      <c r="W101" s="88">
        <v>1271.024611603435</v>
      </c>
      <c r="X101" s="88">
        <v>1152.567917007829</v>
      </c>
      <c r="Y101" s="88">
        <v>1182.948615697914</v>
      </c>
    </row>
    <row r="102" spans="1:25">
      <c r="A102" s="1" t="s">
        <v>101</v>
      </c>
      <c r="B102" s="87">
        <v>1172</v>
      </c>
      <c r="C102" s="88">
        <f t="shared" si="35"/>
        <v>1130</v>
      </c>
      <c r="D102" s="88">
        <f t="shared" si="26"/>
        <v>1014</v>
      </c>
      <c r="E102" s="88">
        <f t="shared" si="27"/>
        <v>1092</v>
      </c>
      <c r="F102" s="88">
        <f t="shared" si="28"/>
        <v>1303</v>
      </c>
      <c r="G102" s="88">
        <f t="shared" si="29"/>
        <v>1345</v>
      </c>
      <c r="H102" s="88">
        <f t="shared" si="30"/>
        <v>1452</v>
      </c>
      <c r="I102" s="88">
        <f t="shared" si="31"/>
        <v>1461</v>
      </c>
      <c r="J102" s="88">
        <f t="shared" si="32"/>
        <v>1289</v>
      </c>
      <c r="K102" s="88">
        <f t="shared" si="33"/>
        <v>1240</v>
      </c>
      <c r="L102" s="88">
        <f t="shared" si="34"/>
        <v>1125</v>
      </c>
      <c r="N102" s="1" t="s">
        <v>101</v>
      </c>
      <c r="O102" s="87">
        <v>1172</v>
      </c>
      <c r="P102" s="88">
        <v>1130.6075610684022</v>
      </c>
      <c r="Q102" s="88">
        <v>1014.0917533039303</v>
      </c>
      <c r="R102" s="88">
        <v>1092.3268147736203</v>
      </c>
      <c r="S102" s="88">
        <v>1303.1918245440229</v>
      </c>
      <c r="T102" s="88">
        <v>1345.1598767978714</v>
      </c>
      <c r="U102" s="88">
        <v>1452.1463856759028</v>
      </c>
      <c r="V102" s="88">
        <v>1461.5831238043602</v>
      </c>
      <c r="W102" s="88">
        <v>1289.6305516065918</v>
      </c>
      <c r="X102" s="88">
        <v>1240.8377770778536</v>
      </c>
      <c r="Y102" s="88">
        <v>1125.194428978893</v>
      </c>
    </row>
    <row r="103" spans="1:25">
      <c r="A103" s="1" t="s">
        <v>102</v>
      </c>
      <c r="B103" s="87">
        <v>937</v>
      </c>
      <c r="C103" s="88">
        <f t="shared" si="35"/>
        <v>1142</v>
      </c>
      <c r="D103" s="88">
        <f t="shared" si="26"/>
        <v>1106</v>
      </c>
      <c r="E103" s="88">
        <f t="shared" si="27"/>
        <v>996</v>
      </c>
      <c r="F103" s="88">
        <f t="shared" si="28"/>
        <v>1077</v>
      </c>
      <c r="G103" s="88">
        <f t="shared" si="29"/>
        <v>1290</v>
      </c>
      <c r="H103" s="88">
        <f t="shared" si="30"/>
        <v>1332</v>
      </c>
      <c r="I103" s="88">
        <f t="shared" si="31"/>
        <v>1438</v>
      </c>
      <c r="J103" s="88">
        <f t="shared" si="32"/>
        <v>1447</v>
      </c>
      <c r="K103" s="88">
        <f t="shared" si="33"/>
        <v>1277</v>
      </c>
      <c r="L103" s="88">
        <f t="shared" si="34"/>
        <v>1228</v>
      </c>
      <c r="N103" s="1" t="s">
        <v>102</v>
      </c>
      <c r="O103" s="87">
        <v>937</v>
      </c>
      <c r="P103" s="88">
        <v>1142.6735509448779</v>
      </c>
      <c r="Q103" s="88">
        <v>1106.9643798799818</v>
      </c>
      <c r="R103" s="88">
        <v>996.83060984615111</v>
      </c>
      <c r="S103" s="88">
        <v>1077.7981670126437</v>
      </c>
      <c r="T103" s="88">
        <v>1290.5117680912094</v>
      </c>
      <c r="U103" s="88">
        <v>1332.0714711966282</v>
      </c>
      <c r="V103" s="88">
        <v>1438.0170013432762</v>
      </c>
      <c r="W103" s="88">
        <v>1447.3619200097437</v>
      </c>
      <c r="X103" s="88">
        <v>1277.0824463394597</v>
      </c>
      <c r="Y103" s="88">
        <v>1228.764425506886</v>
      </c>
    </row>
    <row r="104" spans="1:25">
      <c r="A104" s="1" t="s">
        <v>103</v>
      </c>
      <c r="B104" s="87">
        <v>663</v>
      </c>
      <c r="C104" s="88">
        <f t="shared" si="35"/>
        <v>909</v>
      </c>
      <c r="D104" s="88">
        <f t="shared" si="26"/>
        <v>1110</v>
      </c>
      <c r="E104" s="88">
        <f t="shared" si="27"/>
        <v>1076</v>
      </c>
      <c r="F104" s="88">
        <f t="shared" si="28"/>
        <v>969</v>
      </c>
      <c r="G104" s="88">
        <f t="shared" si="29"/>
        <v>1048</v>
      </c>
      <c r="H104" s="88">
        <f t="shared" si="30"/>
        <v>1255</v>
      </c>
      <c r="I104" s="88">
        <f t="shared" si="31"/>
        <v>1295</v>
      </c>
      <c r="J104" s="88">
        <f t="shared" si="32"/>
        <v>1398</v>
      </c>
      <c r="K104" s="88">
        <f t="shared" si="33"/>
        <v>1407</v>
      </c>
      <c r="L104" s="88">
        <f t="shared" si="34"/>
        <v>1242</v>
      </c>
      <c r="N104" s="1" t="s">
        <v>103</v>
      </c>
      <c r="O104" s="87">
        <v>663</v>
      </c>
      <c r="P104" s="88">
        <v>909.33729554106435</v>
      </c>
      <c r="Q104" s="88">
        <v>1110.2964985029323</v>
      </c>
      <c r="R104" s="88">
        <v>1076.3830331396621</v>
      </c>
      <c r="S104" s="88">
        <v>969.62893912423681</v>
      </c>
      <c r="T104" s="88">
        <v>1048.4066109982089</v>
      </c>
      <c r="U104" s="88">
        <v>1255.3195121753622</v>
      </c>
      <c r="V104" s="88">
        <v>1295.7458821770961</v>
      </c>
      <c r="W104" s="88">
        <v>1398.802277716645</v>
      </c>
      <c r="X104" s="88">
        <v>1407.892360451078</v>
      </c>
      <c r="Y104" s="88">
        <v>1242.2564080277825</v>
      </c>
    </row>
    <row r="105" spans="1:25">
      <c r="A105" s="1" t="s">
        <v>104</v>
      </c>
      <c r="B105" s="87">
        <v>604</v>
      </c>
      <c r="C105" s="88">
        <f t="shared" si="35"/>
        <v>638</v>
      </c>
      <c r="D105" s="88">
        <f t="shared" si="26"/>
        <v>872</v>
      </c>
      <c r="E105" s="88">
        <f t="shared" si="27"/>
        <v>1060</v>
      </c>
      <c r="F105" s="88">
        <f t="shared" si="28"/>
        <v>1021</v>
      </c>
      <c r="G105" s="88">
        <f t="shared" si="29"/>
        <v>914</v>
      </c>
      <c r="H105" s="88">
        <f t="shared" si="30"/>
        <v>988</v>
      </c>
      <c r="I105" s="88">
        <f t="shared" si="31"/>
        <v>1183</v>
      </c>
      <c r="J105" s="88">
        <f t="shared" si="32"/>
        <v>1221</v>
      </c>
      <c r="K105" s="88">
        <f t="shared" si="33"/>
        <v>1319</v>
      </c>
      <c r="L105" s="88">
        <f t="shared" si="34"/>
        <v>1327</v>
      </c>
      <c r="N105" s="1" t="s">
        <v>104</v>
      </c>
      <c r="O105" s="87">
        <v>604</v>
      </c>
      <c r="P105" s="88">
        <v>638.88933441189215</v>
      </c>
      <c r="Q105" s="88">
        <v>872.71190948295805</v>
      </c>
      <c r="R105" s="88">
        <v>1060.2132376947293</v>
      </c>
      <c r="S105" s="88">
        <v>1021.789959002021</v>
      </c>
      <c r="T105" s="88">
        <v>914.39887475172043</v>
      </c>
      <c r="U105" s="88">
        <v>988.68937043575102</v>
      </c>
      <c r="V105" s="88">
        <v>1183.8165127618538</v>
      </c>
      <c r="W105" s="88">
        <v>1221.9401967282888</v>
      </c>
      <c r="X105" s="88">
        <v>1319.126499977905</v>
      </c>
      <c r="Y105" s="88">
        <v>1327.6988115997847</v>
      </c>
    </row>
    <row r="106" spans="1:25">
      <c r="A106" s="1" t="s">
        <v>105</v>
      </c>
      <c r="B106" s="87">
        <v>490</v>
      </c>
      <c r="C106" s="88">
        <f t="shared" si="35"/>
        <v>599</v>
      </c>
      <c r="D106" s="88">
        <f t="shared" si="26"/>
        <v>613</v>
      </c>
      <c r="E106" s="88">
        <f t="shared" si="27"/>
        <v>808</v>
      </c>
      <c r="F106" s="88">
        <f t="shared" si="28"/>
        <v>944</v>
      </c>
      <c r="G106" s="88">
        <f t="shared" si="29"/>
        <v>873</v>
      </c>
      <c r="H106" s="88">
        <f t="shared" si="30"/>
        <v>781</v>
      </c>
      <c r="I106" s="88">
        <f t="shared" si="31"/>
        <v>845</v>
      </c>
      <c r="J106" s="88">
        <f t="shared" si="32"/>
        <v>1011</v>
      </c>
      <c r="K106" s="88">
        <f t="shared" si="33"/>
        <v>1044</v>
      </c>
      <c r="L106" s="88">
        <f t="shared" si="34"/>
        <v>1127</v>
      </c>
      <c r="N106" s="1" t="s">
        <v>105</v>
      </c>
      <c r="O106" s="87">
        <v>490</v>
      </c>
      <c r="P106" s="88">
        <v>599.17449938842674</v>
      </c>
      <c r="Q106" s="88">
        <v>613.23829207859023</v>
      </c>
      <c r="R106" s="88">
        <v>808.21883125441173</v>
      </c>
      <c r="S106" s="88">
        <v>944.66079851179597</v>
      </c>
      <c r="T106" s="88">
        <v>873.41583905533753</v>
      </c>
      <c r="U106" s="88">
        <v>781.6190141490232</v>
      </c>
      <c r="V106" s="88">
        <v>845.12178695477564</v>
      </c>
      <c r="W106" s="88">
        <v>1011.9145169437051</v>
      </c>
      <c r="X106" s="88">
        <v>1044.5022607613741</v>
      </c>
      <c r="Y106" s="88">
        <v>1127.5761409161134</v>
      </c>
    </row>
    <row r="107" spans="1:25">
      <c r="A107" s="1" t="s">
        <v>106</v>
      </c>
      <c r="B107" s="87">
        <v>368</v>
      </c>
      <c r="C107" s="88">
        <f t="shared" si="35"/>
        <v>471</v>
      </c>
      <c r="D107" s="88">
        <f t="shared" si="26"/>
        <v>594</v>
      </c>
      <c r="E107" s="88">
        <f t="shared" si="27"/>
        <v>676</v>
      </c>
      <c r="F107" s="88">
        <f t="shared" si="28"/>
        <v>835</v>
      </c>
      <c r="G107" s="88">
        <f t="shared" si="29"/>
        <v>1006</v>
      </c>
      <c r="H107" s="88">
        <f t="shared" si="30"/>
        <v>1062</v>
      </c>
      <c r="I107" s="88">
        <f t="shared" si="31"/>
        <v>1042</v>
      </c>
      <c r="J107" s="88">
        <f t="shared" si="32"/>
        <v>1066</v>
      </c>
      <c r="K107" s="88">
        <f t="shared" si="33"/>
        <v>1174</v>
      </c>
      <c r="L107" s="88">
        <f t="shared" si="34"/>
        <v>1254</v>
      </c>
      <c r="N107" s="1" t="s">
        <v>106</v>
      </c>
      <c r="O107" s="87">
        <v>368</v>
      </c>
      <c r="P107" s="88">
        <v>471.46757029680839</v>
      </c>
      <c r="Q107" s="88">
        <v>594.65816177824036</v>
      </c>
      <c r="R107" s="88">
        <v>676.2867313737222</v>
      </c>
      <c r="S107" s="88">
        <v>835.9013312203806</v>
      </c>
      <c r="T107" s="88">
        <v>1006.3024932394369</v>
      </c>
      <c r="U107" s="88">
        <v>1062.3416126797147</v>
      </c>
      <c r="V107" s="88">
        <v>1042.1327878585296</v>
      </c>
      <c r="W107" s="88">
        <v>1066.6007955014875</v>
      </c>
      <c r="X107" s="88">
        <v>1174.693713981525</v>
      </c>
      <c r="Y107" s="88">
        <v>1254.2007970856969</v>
      </c>
    </row>
    <row r="108" spans="1:25">
      <c r="A108" s="1" t="s">
        <v>107</v>
      </c>
      <c r="B108" s="86">
        <f>SUM(B89:B91)</f>
        <v>3999</v>
      </c>
      <c r="C108" s="86">
        <f t="shared" ref="C108:L108" si="36">SUM(C89:C91)</f>
        <v>4403</v>
      </c>
      <c r="D108" s="86">
        <f t="shared" si="36"/>
        <v>4381</v>
      </c>
      <c r="E108" s="86">
        <f t="shared" si="36"/>
        <v>4196</v>
      </c>
      <c r="F108" s="86">
        <f t="shared" si="36"/>
        <v>4171</v>
      </c>
      <c r="G108" s="86">
        <f t="shared" si="36"/>
        <v>4195</v>
      </c>
      <c r="H108" s="86">
        <f t="shared" si="36"/>
        <v>4221</v>
      </c>
      <c r="I108" s="86">
        <f t="shared" si="36"/>
        <v>4162</v>
      </c>
      <c r="J108" s="86">
        <f t="shared" si="36"/>
        <v>4011</v>
      </c>
      <c r="K108" s="86">
        <f t="shared" si="36"/>
        <v>3861</v>
      </c>
      <c r="L108" s="86">
        <f t="shared" si="36"/>
        <v>3780</v>
      </c>
      <c r="N108" s="1" t="s">
        <v>107</v>
      </c>
      <c r="O108" s="86">
        <v>3999</v>
      </c>
      <c r="P108" s="86">
        <v>4404.6797835792122</v>
      </c>
      <c r="Q108" s="86">
        <v>4382.7786843613412</v>
      </c>
      <c r="R108" s="86">
        <v>4197.467869730699</v>
      </c>
      <c r="S108" s="86">
        <v>4172.4714347147401</v>
      </c>
      <c r="T108" s="86">
        <v>4196.0293987172017</v>
      </c>
      <c r="U108" s="86">
        <v>4222.3068435307341</v>
      </c>
      <c r="V108" s="86">
        <v>4163.7555183300419</v>
      </c>
      <c r="W108" s="86">
        <v>4012.5994363635173</v>
      </c>
      <c r="X108" s="86">
        <v>3862.4315906979045</v>
      </c>
      <c r="Y108" s="86">
        <v>3781.2750492897503</v>
      </c>
    </row>
    <row r="109" spans="1:25">
      <c r="A109" s="1" t="s">
        <v>108</v>
      </c>
      <c r="B109" s="86">
        <f t="shared" ref="B109:L109" si="37">SUM(B92:B101)</f>
        <v>12213</v>
      </c>
      <c r="C109" s="86">
        <f t="shared" si="37"/>
        <v>12855</v>
      </c>
      <c r="D109" s="86">
        <f t="shared" si="37"/>
        <v>13531</v>
      </c>
      <c r="E109" s="86">
        <f t="shared" si="37"/>
        <v>14041</v>
      </c>
      <c r="F109" s="86">
        <f t="shared" si="37"/>
        <v>14014</v>
      </c>
      <c r="G109" s="86">
        <f t="shared" si="37"/>
        <v>13752</v>
      </c>
      <c r="H109" s="86">
        <f t="shared" si="37"/>
        <v>13352</v>
      </c>
      <c r="I109" s="86">
        <f t="shared" si="37"/>
        <v>12948</v>
      </c>
      <c r="J109" s="86">
        <f t="shared" si="37"/>
        <v>12740</v>
      </c>
      <c r="K109" s="86">
        <f t="shared" si="37"/>
        <v>12562</v>
      </c>
      <c r="L109" s="86">
        <f t="shared" si="37"/>
        <v>12452</v>
      </c>
      <c r="N109" s="1" t="s">
        <v>108</v>
      </c>
      <c r="O109" s="86">
        <v>12213</v>
      </c>
      <c r="P109" s="86">
        <v>12859.599714805037</v>
      </c>
      <c r="Q109" s="86">
        <v>13535.815688612893</v>
      </c>
      <c r="R109" s="86">
        <v>14046.510197635069</v>
      </c>
      <c r="S109" s="86">
        <v>14020.520867969539</v>
      </c>
      <c r="T109" s="86">
        <v>13757.588661147391</v>
      </c>
      <c r="U109" s="86">
        <v>13357.286444712525</v>
      </c>
      <c r="V109" s="86">
        <v>12951.681222338</v>
      </c>
      <c r="W109" s="86">
        <v>12743.04530614867</v>
      </c>
      <c r="X109" s="86">
        <v>12567.042385095443</v>
      </c>
      <c r="Y109" s="86">
        <v>12457.504026816689</v>
      </c>
    </row>
    <row r="110" spans="1:25">
      <c r="A110" s="1" t="s">
        <v>109</v>
      </c>
      <c r="B110" s="86">
        <f t="shared" ref="B110:L110" si="38">SUM(B102:B107)</f>
        <v>4234</v>
      </c>
      <c r="C110" s="86">
        <f t="shared" si="38"/>
        <v>4889</v>
      </c>
      <c r="D110" s="86">
        <f t="shared" si="38"/>
        <v>5309</v>
      </c>
      <c r="E110" s="86">
        <f t="shared" si="38"/>
        <v>5708</v>
      </c>
      <c r="F110" s="86">
        <f t="shared" si="38"/>
        <v>6149</v>
      </c>
      <c r="G110" s="86">
        <f t="shared" si="38"/>
        <v>6476</v>
      </c>
      <c r="H110" s="86">
        <f t="shared" si="38"/>
        <v>6870</v>
      </c>
      <c r="I110" s="86">
        <f t="shared" si="38"/>
        <v>7264</v>
      </c>
      <c r="J110" s="86">
        <f t="shared" si="38"/>
        <v>7432</v>
      </c>
      <c r="K110" s="86">
        <f t="shared" si="38"/>
        <v>7461</v>
      </c>
      <c r="L110" s="86">
        <f t="shared" si="38"/>
        <v>7303</v>
      </c>
      <c r="N110" s="1" t="s">
        <v>109</v>
      </c>
      <c r="O110" s="86">
        <v>4234</v>
      </c>
      <c r="P110" s="86">
        <v>4892.1498116514722</v>
      </c>
      <c r="Q110" s="86">
        <v>5311.9609950266331</v>
      </c>
      <c r="R110" s="86">
        <v>5710.2592580822966</v>
      </c>
      <c r="S110" s="86">
        <v>6152.9710194151012</v>
      </c>
      <c r="T110" s="86">
        <v>6478.1954629337852</v>
      </c>
      <c r="U110" s="86">
        <v>6872.1873663123824</v>
      </c>
      <c r="V110" s="86">
        <v>7266.4170948998917</v>
      </c>
      <c r="W110" s="86">
        <v>7436.2502585064622</v>
      </c>
      <c r="X110" s="86">
        <v>7464.135058589196</v>
      </c>
      <c r="Y110" s="86">
        <v>7305.6910121151559</v>
      </c>
    </row>
    <row r="111" spans="1:25">
      <c r="A111" s="1" t="s">
        <v>110</v>
      </c>
      <c r="B111" s="86">
        <f t="shared" ref="B111:L111" si="39">SUM(B104:B107)</f>
        <v>2125</v>
      </c>
      <c r="C111" s="86">
        <f t="shared" si="39"/>
        <v>2617</v>
      </c>
      <c r="D111" s="86">
        <f t="shared" si="39"/>
        <v>3189</v>
      </c>
      <c r="E111" s="86">
        <f t="shared" si="39"/>
        <v>3620</v>
      </c>
      <c r="F111" s="86">
        <f t="shared" si="39"/>
        <v>3769</v>
      </c>
      <c r="G111" s="86">
        <f t="shared" si="39"/>
        <v>3841</v>
      </c>
      <c r="H111" s="86">
        <f t="shared" si="39"/>
        <v>4086</v>
      </c>
      <c r="I111" s="86">
        <f t="shared" si="39"/>
        <v>4365</v>
      </c>
      <c r="J111" s="86">
        <f t="shared" si="39"/>
        <v>4696</v>
      </c>
      <c r="K111" s="86">
        <f t="shared" si="39"/>
        <v>4944</v>
      </c>
      <c r="L111" s="86">
        <f t="shared" si="39"/>
        <v>4950</v>
      </c>
      <c r="N111" s="1" t="s">
        <v>110</v>
      </c>
      <c r="O111" s="86">
        <v>2125</v>
      </c>
      <c r="P111" s="86">
        <v>2618.8686996381916</v>
      </c>
      <c r="Q111" s="86">
        <v>3190.9048618427209</v>
      </c>
      <c r="R111" s="86">
        <v>3621.1018334625251</v>
      </c>
      <c r="S111" s="86">
        <v>3771.9810278584346</v>
      </c>
      <c r="T111" s="86">
        <v>3842.5238180447036</v>
      </c>
      <c r="U111" s="86">
        <v>4087.9695094398512</v>
      </c>
      <c r="V111" s="86">
        <v>4366.8169697522553</v>
      </c>
      <c r="W111" s="86">
        <v>4699.2577868901262</v>
      </c>
      <c r="X111" s="86">
        <v>4946.2148351718824</v>
      </c>
      <c r="Y111" s="86">
        <v>4951.7321576293771</v>
      </c>
    </row>
    <row r="112" spans="1:25">
      <c r="A112" s="1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</row>
    <row r="113" spans="1:12">
      <c r="A113" s="1"/>
      <c r="B113" s="74">
        <v>2020</v>
      </c>
      <c r="C113" s="74">
        <v>2025</v>
      </c>
      <c r="D113" s="74">
        <v>2030</v>
      </c>
      <c r="E113" s="74">
        <v>2035</v>
      </c>
      <c r="F113" s="74">
        <v>2040</v>
      </c>
      <c r="G113" s="74">
        <v>2045</v>
      </c>
      <c r="H113" s="74">
        <v>2050</v>
      </c>
      <c r="I113" s="74">
        <v>2055</v>
      </c>
      <c r="J113" s="74">
        <v>2060</v>
      </c>
      <c r="K113" s="74">
        <v>2065</v>
      </c>
      <c r="L113" s="74">
        <v>2070</v>
      </c>
    </row>
    <row r="114" spans="1:12">
      <c r="A114" s="1" t="s">
        <v>113</v>
      </c>
      <c r="B114" s="89">
        <f t="shared" ref="B114:L117" si="40">B56/B$36</f>
        <v>0.20334379827577614</v>
      </c>
      <c r="C114" s="89">
        <f>C56/C$36</f>
        <v>0.20543841456388984</v>
      </c>
      <c r="D114" s="89">
        <f t="shared" si="40"/>
        <v>0.19529821314473308</v>
      </c>
      <c r="E114" s="89">
        <f t="shared" si="40"/>
        <v>0.18377660713520921</v>
      </c>
      <c r="F114" s="89">
        <f t="shared" si="40"/>
        <v>0.18075186700983081</v>
      </c>
      <c r="G114" s="89">
        <f t="shared" si="40"/>
        <v>0.18201892744479495</v>
      </c>
      <c r="H114" s="89">
        <f t="shared" si="40"/>
        <v>0.18348778078967828</v>
      </c>
      <c r="I114" s="89">
        <f t="shared" si="40"/>
        <v>0.18160536527754345</v>
      </c>
      <c r="J114" s="89">
        <f t="shared" si="40"/>
        <v>0.17659203132981441</v>
      </c>
      <c r="K114" s="89">
        <f t="shared" si="40"/>
        <v>0.17230145202701244</v>
      </c>
      <c r="L114" s="89">
        <f t="shared" si="40"/>
        <v>0.17126273135472567</v>
      </c>
    </row>
    <row r="115" spans="1:12">
      <c r="A115" s="1" t="s">
        <v>114</v>
      </c>
      <c r="B115" s="89">
        <f t="shared" si="40"/>
        <v>0.60076244580654803</v>
      </c>
      <c r="C115" s="89">
        <f t="shared" si="40"/>
        <v>0.5873026846410877</v>
      </c>
      <c r="D115" s="89">
        <f t="shared" si="40"/>
        <v>0.5911163989688677</v>
      </c>
      <c r="E115" s="89">
        <f t="shared" si="40"/>
        <v>0.59567861578654335</v>
      </c>
      <c r="F115" s="89">
        <f t="shared" si="40"/>
        <v>0.58451120205898488</v>
      </c>
      <c r="G115" s="89">
        <f t="shared" si="40"/>
        <v>0.57167192429022085</v>
      </c>
      <c r="H115" s="89">
        <f t="shared" si="40"/>
        <v>0.55611590913866649</v>
      </c>
      <c r="I115" s="89">
        <f t="shared" si="40"/>
        <v>0.54268601316011478</v>
      </c>
      <c r="J115" s="89">
        <f t="shared" si="40"/>
        <v>0.53986463476928315</v>
      </c>
      <c r="K115" s="89">
        <f t="shared" si="40"/>
        <v>0.54244967528965027</v>
      </c>
      <c r="L115" s="89">
        <f t="shared" si="40"/>
        <v>0.54710327455919394</v>
      </c>
    </row>
    <row r="116" spans="1:12">
      <c r="A116" s="1" t="s">
        <v>115</v>
      </c>
      <c r="B116" s="89">
        <f t="shared" si="40"/>
        <v>0.1958937559176758</v>
      </c>
      <c r="C116" s="89">
        <f t="shared" si="40"/>
        <v>0.20725890079502246</v>
      </c>
      <c r="D116" s="89">
        <f t="shared" si="40"/>
        <v>0.21358538788639919</v>
      </c>
      <c r="E116" s="89">
        <f t="shared" si="40"/>
        <v>0.22054477707824746</v>
      </c>
      <c r="F116" s="89">
        <f t="shared" si="40"/>
        <v>0.23473693093118433</v>
      </c>
      <c r="G116" s="89">
        <f t="shared" si="40"/>
        <v>0.24630914826498423</v>
      </c>
      <c r="H116" s="89">
        <f t="shared" si="40"/>
        <v>0.2603963100716552</v>
      </c>
      <c r="I116" s="89">
        <f t="shared" si="40"/>
        <v>0.27570862156234183</v>
      </c>
      <c r="J116" s="89">
        <f t="shared" si="40"/>
        <v>0.28354333390090242</v>
      </c>
      <c r="K116" s="89">
        <f t="shared" si="40"/>
        <v>0.28524887268333726</v>
      </c>
      <c r="L116" s="89">
        <f t="shared" si="40"/>
        <v>0.28163399408608036</v>
      </c>
    </row>
    <row r="117" spans="1:12">
      <c r="A117" s="1" t="s">
        <v>116</v>
      </c>
      <c r="B117" s="89">
        <f t="shared" si="40"/>
        <v>9.1792495141276728E-2</v>
      </c>
      <c r="C117" s="89">
        <f t="shared" si="40"/>
        <v>0.10491992164995967</v>
      </c>
      <c r="D117" s="89">
        <f t="shared" si="40"/>
        <v>0.12309692202613083</v>
      </c>
      <c r="E117" s="89">
        <f t="shared" si="40"/>
        <v>0.13426699216240523</v>
      </c>
      <c r="F117" s="89">
        <f t="shared" si="40"/>
        <v>0.1366187080713894</v>
      </c>
      <c r="G117" s="89">
        <f t="shared" si="40"/>
        <v>0.1377497371188223</v>
      </c>
      <c r="H117" s="89">
        <f t="shared" si="40"/>
        <v>0.14822753157242219</v>
      </c>
      <c r="I117" s="89">
        <f t="shared" si="40"/>
        <v>0.15895478319554582</v>
      </c>
      <c r="J117" s="89">
        <f t="shared" si="40"/>
        <v>0.17152647709858676</v>
      </c>
      <c r="K117" s="89">
        <f t="shared" si="40"/>
        <v>0.18213985199249175</v>
      </c>
      <c r="L117" s="89">
        <f t="shared" si="40"/>
        <v>0.18422954769466651</v>
      </c>
    </row>
    <row r="118" spans="1:12">
      <c r="A118" s="1"/>
    </row>
    <row r="119" spans="1:12">
      <c r="A119" s="1" t="s">
        <v>117</v>
      </c>
    </row>
    <row r="120" spans="1:12">
      <c r="A120" s="1" t="s">
        <v>86</v>
      </c>
      <c r="B120" s="74">
        <v>2020</v>
      </c>
      <c r="C120" s="74">
        <v>2025</v>
      </c>
      <c r="D120" s="74">
        <v>2030</v>
      </c>
      <c r="E120" s="74">
        <v>2035</v>
      </c>
      <c r="F120" s="74">
        <v>2040</v>
      </c>
      <c r="G120" s="74">
        <v>2045</v>
      </c>
      <c r="H120" s="74">
        <v>2050</v>
      </c>
      <c r="I120" s="74">
        <v>2055</v>
      </c>
      <c r="J120" s="74">
        <v>2060</v>
      </c>
      <c r="K120" s="74">
        <v>2065</v>
      </c>
      <c r="L120" s="74">
        <v>2070</v>
      </c>
    </row>
    <row r="121" spans="1:12">
      <c r="A121" s="1" t="s">
        <v>87</v>
      </c>
      <c r="B121" s="87"/>
      <c r="C121" s="86">
        <v>3281.6032417644747</v>
      </c>
      <c r="D121" s="86">
        <v>1989.1306906195834</v>
      </c>
      <c r="E121" s="86">
        <v>1311.204002793495</v>
      </c>
      <c r="F121" s="86">
        <v>705.7429636428169</v>
      </c>
      <c r="G121" s="86">
        <v>147.11789568064449</v>
      </c>
      <c r="H121" s="86">
        <v>38.464427664497975</v>
      </c>
      <c r="I121" s="86">
        <v>-174.08378044672634</v>
      </c>
      <c r="J121" s="86">
        <v>-430.67889978512517</v>
      </c>
      <c r="K121" s="86">
        <v>-634.67203552054593</v>
      </c>
      <c r="L121" s="86">
        <v>-695.4659642607653</v>
      </c>
    </row>
    <row r="122" spans="1:12">
      <c r="A122" s="1" t="s">
        <v>88</v>
      </c>
      <c r="B122" s="87"/>
      <c r="C122" s="86">
        <v>-8.5249797162634877</v>
      </c>
      <c r="D122" s="86">
        <v>-34.559359078475609</v>
      </c>
      <c r="E122" s="86">
        <v>40.475810900500164</v>
      </c>
      <c r="F122" s="86">
        <v>112.27477830621274</v>
      </c>
      <c r="G122" s="86">
        <v>70.380635194768274</v>
      </c>
      <c r="H122" s="86">
        <v>-44.928994834753212</v>
      </c>
      <c r="I122" s="86">
        <v>-143.88536139186135</v>
      </c>
      <c r="J122" s="86">
        <v>-132.14689272857186</v>
      </c>
      <c r="K122" s="86">
        <v>-48.184694185091757</v>
      </c>
      <c r="L122" s="86">
        <v>3.1625722365154161</v>
      </c>
    </row>
    <row r="123" spans="1:12">
      <c r="A123" s="1" t="s">
        <v>89</v>
      </c>
      <c r="B123" s="87"/>
      <c r="C123" s="86">
        <v>320.0207675747165</v>
      </c>
      <c r="D123" s="86">
        <v>-203.13613377791671</v>
      </c>
      <c r="E123" s="86">
        <v>-86.28250063232872</v>
      </c>
      <c r="F123" s="86">
        <v>-11.454586426592186</v>
      </c>
      <c r="G123" s="86">
        <v>56.102595926958202</v>
      </c>
      <c r="H123" s="86">
        <v>67.719348797010298</v>
      </c>
      <c r="I123" s="86">
        <v>-43.229659034628185</v>
      </c>
      <c r="J123" s="86">
        <v>-138.44413343046062</v>
      </c>
      <c r="K123" s="86">
        <v>-127.14957152249917</v>
      </c>
      <c r="L123" s="86">
        <v>-46.362521986507772</v>
      </c>
    </row>
    <row r="124" spans="1:12">
      <c r="A124" s="1" t="s">
        <v>90</v>
      </c>
      <c r="B124" s="87"/>
      <c r="C124" s="86">
        <v>445.77223119976134</v>
      </c>
      <c r="D124" s="86">
        <v>186.24185500326098</v>
      </c>
      <c r="E124" s="86">
        <v>-235.78810811150447</v>
      </c>
      <c r="F124" s="86">
        <v>-115.43397410745342</v>
      </c>
      <c r="G124" s="86">
        <v>-40.290171159798547</v>
      </c>
      <c r="H124" s="86">
        <v>54.781802806608539</v>
      </c>
      <c r="I124" s="86">
        <v>66.488791290981908</v>
      </c>
      <c r="J124" s="86">
        <v>-42.444441070208313</v>
      </c>
      <c r="K124" s="86">
        <v>-135.9287895512382</v>
      </c>
      <c r="L124" s="86">
        <v>-124.83943465681887</v>
      </c>
    </row>
    <row r="125" spans="1:12">
      <c r="A125" s="1" t="s">
        <v>91</v>
      </c>
      <c r="B125" s="87"/>
      <c r="C125" s="86">
        <v>319.61672521553555</v>
      </c>
      <c r="D125" s="86">
        <v>355.92714039612997</v>
      </c>
      <c r="E125" s="86">
        <v>129.1810320354507</v>
      </c>
      <c r="F125" s="86">
        <v>-277.6361115303971</v>
      </c>
      <c r="G125" s="86">
        <v>-157.42281365319764</v>
      </c>
      <c r="H125" s="86">
        <v>-37.642436674686905</v>
      </c>
      <c r="I125" s="86">
        <v>50.556073072888466</v>
      </c>
      <c r="J125" s="86">
        <v>61.760392173071523</v>
      </c>
      <c r="K125" s="86">
        <v>-39.426331329820641</v>
      </c>
      <c r="L125" s="86">
        <v>-126.26253467932042</v>
      </c>
    </row>
    <row r="126" spans="1:12">
      <c r="A126" s="1" t="s">
        <v>92</v>
      </c>
      <c r="B126" s="87"/>
      <c r="C126" s="86">
        <v>54.481410653834928</v>
      </c>
      <c r="D126" s="86">
        <v>236.55435714478381</v>
      </c>
      <c r="E126" s="86">
        <v>262.26503402782691</v>
      </c>
      <c r="F126" s="86">
        <v>77.955652989217469</v>
      </c>
      <c r="G126" s="86">
        <v>-244.3115089182711</v>
      </c>
      <c r="H126" s="86">
        <v>-122.64906135228023</v>
      </c>
      <c r="I126" s="86">
        <v>-29.560645329359886</v>
      </c>
      <c r="J126" s="86">
        <v>39.009074382602989</v>
      </c>
      <c r="K126" s="86">
        <v>48.103074115506843</v>
      </c>
      <c r="L126" s="86">
        <v>-30.708230267420049</v>
      </c>
    </row>
    <row r="127" spans="1:12">
      <c r="A127" s="1" t="s">
        <v>93</v>
      </c>
      <c r="B127" s="87"/>
      <c r="C127" s="86">
        <v>73.089428566941024</v>
      </c>
      <c r="D127" s="86">
        <v>-6.6038480111230911</v>
      </c>
      <c r="E127" s="86">
        <v>247.01028227641154</v>
      </c>
      <c r="F127" s="86">
        <v>267.67969864504767</v>
      </c>
      <c r="G127" s="86">
        <v>41.19467881357059</v>
      </c>
      <c r="H127" s="86">
        <v>-282.49670428257673</v>
      </c>
      <c r="I127" s="86">
        <v>-142.37208250234266</v>
      </c>
      <c r="J127" s="86">
        <v>-34.0847960187848</v>
      </c>
      <c r="K127" s="86">
        <v>45.655445767679566</v>
      </c>
      <c r="L127" s="86">
        <v>55.853042329472373</v>
      </c>
    </row>
    <row r="128" spans="1:12">
      <c r="A128" s="1" t="s">
        <v>94</v>
      </c>
      <c r="B128" s="87"/>
      <c r="C128" s="86">
        <v>-114.37924392412424</v>
      </c>
      <c r="D128" s="86">
        <v>-60.946042052465373</v>
      </c>
      <c r="E128" s="86">
        <v>-68.083751393491639</v>
      </c>
      <c r="F128" s="86">
        <v>213.21854294833747</v>
      </c>
      <c r="G128" s="86">
        <v>223.01710610302575</v>
      </c>
      <c r="H128" s="86">
        <v>45.339063708233653</v>
      </c>
      <c r="I128" s="86">
        <v>-306.5844122236881</v>
      </c>
      <c r="J128" s="86">
        <v>-154.13466049319527</v>
      </c>
      <c r="K128" s="86">
        <v>-37.056600861382549</v>
      </c>
      <c r="L128" s="86">
        <v>49.173962131215831</v>
      </c>
    </row>
    <row r="129" spans="1:12">
      <c r="A129" s="1" t="s">
        <v>95</v>
      </c>
      <c r="B129" s="87"/>
      <c r="C129" s="86">
        <v>178.94009005837643</v>
      </c>
      <c r="D129" s="86">
        <v>-265.27819334874016</v>
      </c>
      <c r="E129" s="86">
        <v>-143.45933485829687</v>
      </c>
      <c r="F129" s="86">
        <v>-143.28625223042559</v>
      </c>
      <c r="G129" s="86">
        <v>139.414310548407</v>
      </c>
      <c r="H129" s="86">
        <v>220.69318485350459</v>
      </c>
      <c r="I129" s="86">
        <v>43.945892945934474</v>
      </c>
      <c r="J129" s="86">
        <v>-303.25512653271971</v>
      </c>
      <c r="K129" s="86">
        <v>-152.9985044552177</v>
      </c>
      <c r="L129" s="86">
        <v>-36.560822739163996</v>
      </c>
    </row>
    <row r="130" spans="1:12">
      <c r="A130" s="1" t="s">
        <v>96</v>
      </c>
      <c r="B130" s="87"/>
      <c r="C130" s="86">
        <v>270.79512083743566</v>
      </c>
      <c r="D130" s="86">
        <v>100.329514315913</v>
      </c>
      <c r="E130" s="86">
        <v>-319.82343902656748</v>
      </c>
      <c r="F130" s="86">
        <v>-190.43580925932247</v>
      </c>
      <c r="G130" s="86">
        <v>-184.64296380928226</v>
      </c>
      <c r="H130" s="86">
        <v>137.17724160646276</v>
      </c>
      <c r="I130" s="86">
        <v>216.21577660761318</v>
      </c>
      <c r="J130" s="86">
        <v>42.733679230370171</v>
      </c>
      <c r="K130" s="86">
        <v>-297.05584583292102</v>
      </c>
      <c r="L130" s="86">
        <v>-150.05815407592172</v>
      </c>
    </row>
    <row r="131" spans="1:12">
      <c r="A131" s="1" t="s">
        <v>97</v>
      </c>
      <c r="B131" s="87"/>
      <c r="C131" s="86">
        <v>77.69738343656968</v>
      </c>
      <c r="D131" s="86">
        <v>230.7276048740332</v>
      </c>
      <c r="E131" s="86">
        <v>80.64675177166896</v>
      </c>
      <c r="F131" s="86">
        <v>-338.22663704597244</v>
      </c>
      <c r="G131" s="86">
        <v>-206.2332686333873</v>
      </c>
      <c r="H131" s="86">
        <v>-182.47469883247572</v>
      </c>
      <c r="I131" s="86">
        <v>135.26663360217754</v>
      </c>
      <c r="J131" s="86">
        <v>213.54921354742532</v>
      </c>
      <c r="K131" s="86">
        <v>42.325295653834928</v>
      </c>
      <c r="L131" s="86">
        <v>-293.4096318623956</v>
      </c>
    </row>
    <row r="132" spans="1:12">
      <c r="A132" s="1" t="s">
        <v>98</v>
      </c>
      <c r="B132" s="87"/>
      <c r="C132" s="86">
        <v>583.93732294288839</v>
      </c>
      <c r="D132" s="86">
        <v>57.390273906464245</v>
      </c>
      <c r="E132" s="86">
        <v>206.39044029864772</v>
      </c>
      <c r="F132" s="86">
        <v>57.395832706157762</v>
      </c>
      <c r="G132" s="86">
        <v>-348.83566202232601</v>
      </c>
      <c r="H132" s="86">
        <v>-199.37793682561755</v>
      </c>
      <c r="I132" s="86">
        <v>-176.31701775373631</v>
      </c>
      <c r="J132" s="86">
        <v>130.77325856945822</v>
      </c>
      <c r="K132" s="86">
        <v>206.37322834997394</v>
      </c>
      <c r="L132" s="86">
        <v>40.87480001128506</v>
      </c>
    </row>
    <row r="133" spans="1:12">
      <c r="A133" s="1" t="s">
        <v>99</v>
      </c>
      <c r="B133" s="87"/>
      <c r="C133" s="86">
        <v>138.07424440032173</v>
      </c>
      <c r="D133" s="86">
        <v>578.03544407086906</v>
      </c>
      <c r="E133" s="86">
        <v>53.325969327586336</v>
      </c>
      <c r="F133" s="86">
        <v>201.13574442134836</v>
      </c>
      <c r="G133" s="86">
        <v>51.392915234332122</v>
      </c>
      <c r="H133" s="86">
        <v>-346.31716335485112</v>
      </c>
      <c r="I133" s="86">
        <v>-196.44058671994776</v>
      </c>
      <c r="J133" s="86">
        <v>-175.91369382997755</v>
      </c>
      <c r="K133" s="86">
        <v>128.77567276068862</v>
      </c>
      <c r="L133" s="86">
        <v>205.17845563291053</v>
      </c>
    </row>
    <row r="134" spans="1:12">
      <c r="A134" s="1" t="s">
        <v>100</v>
      </c>
      <c r="B134" s="87"/>
      <c r="C134" s="86">
        <v>-196.96975603973738</v>
      </c>
      <c r="D134" s="86">
        <v>115.27329365222499</v>
      </c>
      <c r="E134" s="86">
        <v>541.60772726940968</v>
      </c>
      <c r="F134" s="86">
        <v>23.072767107506706</v>
      </c>
      <c r="G134" s="86">
        <v>162.68585583410936</v>
      </c>
      <c r="H134" s="86">
        <v>49.245580047090925</v>
      </c>
      <c r="I134" s="86">
        <v>-330.00424502695182</v>
      </c>
      <c r="J134" s="86">
        <v>-188.0164034677</v>
      </c>
      <c r="K134" s="86">
        <v>-167.14619166381999</v>
      </c>
      <c r="L134" s="86">
        <v>123.29280931944572</v>
      </c>
    </row>
    <row r="135" spans="1:12">
      <c r="A135" s="1" t="s">
        <v>101</v>
      </c>
      <c r="B135" s="87"/>
      <c r="C135" s="86">
        <v>-150.20583080452138</v>
      </c>
      <c r="D135" s="86">
        <v>-195.08657043559515</v>
      </c>
      <c r="E135" s="86">
        <v>107.57865697990178</v>
      </c>
      <c r="F135" s="86">
        <v>514.31415524296949</v>
      </c>
      <c r="G135" s="86">
        <v>16.703109639274317</v>
      </c>
      <c r="H135" s="86">
        <v>157.03218029849972</v>
      </c>
      <c r="I135" s="86">
        <v>46.74178043096299</v>
      </c>
      <c r="J135" s="86">
        <v>-316.97973883757413</v>
      </c>
      <c r="K135" s="86">
        <v>-178.8977998021553</v>
      </c>
      <c r="L135" s="86">
        <v>-161.53514666563501</v>
      </c>
    </row>
    <row r="136" spans="1:12">
      <c r="A136" s="1" t="s">
        <v>102</v>
      </c>
      <c r="B136" s="87"/>
      <c r="C136" s="86">
        <v>415.43646250650249</v>
      </c>
      <c r="D136" s="86">
        <v>-138.9497561101623</v>
      </c>
      <c r="E136" s="86">
        <v>-185.15995908900823</v>
      </c>
      <c r="F136" s="86">
        <v>106.82749121558811</v>
      </c>
      <c r="G136" s="86">
        <v>494.10418995335397</v>
      </c>
      <c r="H136" s="86">
        <v>17.972100031026002</v>
      </c>
      <c r="I136" s="86">
        <v>152.66866944151138</v>
      </c>
      <c r="J136" s="86">
        <v>44.173279210509918</v>
      </c>
      <c r="K136" s="86">
        <v>-305.67828671687312</v>
      </c>
      <c r="L136" s="86">
        <v>-169.78537347808856</v>
      </c>
    </row>
    <row r="137" spans="1:12">
      <c r="A137" s="1" t="s">
        <v>103</v>
      </c>
      <c r="B137" s="87"/>
      <c r="C137" s="86">
        <v>444.00240841065045</v>
      </c>
      <c r="D137" s="86">
        <v>400.41847081495234</v>
      </c>
      <c r="E137" s="86">
        <v>-117.95551549461209</v>
      </c>
      <c r="F137" s="86">
        <v>-167.15390309913153</v>
      </c>
      <c r="G137" s="86">
        <v>110.8805330533952</v>
      </c>
      <c r="H137" s="86">
        <v>469.79643102164664</v>
      </c>
      <c r="I137" s="86">
        <v>18.390123581544003</v>
      </c>
      <c r="J137" s="86">
        <v>146.70655396298912</v>
      </c>
      <c r="K137" s="86">
        <v>41.627782005493827</v>
      </c>
      <c r="L137" s="86">
        <v>-292.12958553581052</v>
      </c>
    </row>
    <row r="138" spans="1:12">
      <c r="A138" s="1" t="s">
        <v>104</v>
      </c>
      <c r="B138" s="87"/>
      <c r="C138" s="86">
        <v>42.517384699088439</v>
      </c>
      <c r="D138" s="86">
        <v>401.10973577741515</v>
      </c>
      <c r="E138" s="86">
        <v>348.88766126684322</v>
      </c>
      <c r="F138" s="86">
        <v>-128.68739013799609</v>
      </c>
      <c r="G138" s="86">
        <v>-175.54106038034513</v>
      </c>
      <c r="H138" s="86">
        <v>101.2671719903235</v>
      </c>
      <c r="I138" s="86">
        <v>416.03343012502739</v>
      </c>
      <c r="J138" s="86">
        <v>19.606185374620964</v>
      </c>
      <c r="K138" s="86">
        <v>133.86640437600158</v>
      </c>
      <c r="L138" s="86">
        <v>35.914391073337356</v>
      </c>
    </row>
    <row r="139" spans="1:12">
      <c r="A139" s="1" t="s">
        <v>105</v>
      </c>
      <c r="B139" s="87"/>
      <c r="C139" s="86">
        <v>221.08099163580169</v>
      </c>
      <c r="D139" s="86">
        <v>22.291871631847243</v>
      </c>
      <c r="E139" s="86">
        <v>319.70148857763746</v>
      </c>
      <c r="F139" s="86">
        <v>256.61906171446401</v>
      </c>
      <c r="G139" s="86">
        <v>-137.32061844058614</v>
      </c>
      <c r="H139" s="86">
        <v>-142.03835030890582</v>
      </c>
      <c r="I139" s="86">
        <v>83.390518112277732</v>
      </c>
      <c r="J139" s="86">
        <v>329.64926348005258</v>
      </c>
      <c r="K139" s="86">
        <v>18.936273505811982</v>
      </c>
      <c r="L139" s="86">
        <v>110.11518430713306</v>
      </c>
    </row>
    <row r="140" spans="1:12">
      <c r="A140" s="1" t="s">
        <v>106</v>
      </c>
      <c r="B140" s="87"/>
      <c r="C140" s="86">
        <v>166.22108011069662</v>
      </c>
      <c r="D140" s="86">
        <v>209.39103184616783</v>
      </c>
      <c r="E140" s="86">
        <v>130.68575666742009</v>
      </c>
      <c r="F140" s="86">
        <v>247.56390218325788</v>
      </c>
      <c r="G140" s="86">
        <v>275.84003239664383</v>
      </c>
      <c r="H140" s="86">
        <v>75.36566897023863</v>
      </c>
      <c r="I140" s="86">
        <v>-35.387459675129321</v>
      </c>
      <c r="J140" s="86">
        <v>26.780086692966279</v>
      </c>
      <c r="K140" s="86">
        <v>189.18740386548222</v>
      </c>
      <c r="L140" s="86">
        <v>112.62025464500186</v>
      </c>
    </row>
    <row r="141" spans="1:12">
      <c r="A141" s="1" t="s">
        <v>107</v>
      </c>
      <c r="B141" s="87"/>
      <c r="C141" s="86">
        <v>757.26801905821435</v>
      </c>
      <c r="D141" s="86">
        <v>-51.45363785313134</v>
      </c>
      <c r="E141" s="86">
        <v>-281.59479784333303</v>
      </c>
      <c r="F141" s="86">
        <v>-14.613782227832871</v>
      </c>
      <c r="G141" s="86">
        <v>86.193059961927929</v>
      </c>
      <c r="H141" s="86">
        <v>77.572156768865625</v>
      </c>
      <c r="I141" s="86">
        <v>-120.62622913550763</v>
      </c>
      <c r="J141" s="86">
        <v>-313.03546722924079</v>
      </c>
      <c r="K141" s="86">
        <v>-311.26305525882913</v>
      </c>
      <c r="L141" s="86">
        <v>-168.03938440681122</v>
      </c>
    </row>
    <row r="142" spans="1:12">
      <c r="A142" s="1" t="s">
        <v>108</v>
      </c>
      <c r="B142" s="87"/>
      <c r="C142" s="86">
        <v>1385.2827261480418</v>
      </c>
      <c r="D142" s="86">
        <v>1341.4095449480897</v>
      </c>
      <c r="E142" s="86">
        <v>989.06071172864586</v>
      </c>
      <c r="F142" s="86">
        <v>-109.12657124850216</v>
      </c>
      <c r="G142" s="86">
        <v>-523.74135050301948</v>
      </c>
      <c r="H142" s="86">
        <v>-718.50293110719633</v>
      </c>
      <c r="I142" s="86">
        <v>-735.29461332741289</v>
      </c>
      <c r="J142" s="86">
        <v>-367.5790624394491</v>
      </c>
      <c r="K142" s="86">
        <v>-222.450757495478</v>
      </c>
      <c r="L142" s="86">
        <v>-162.62630419989227</v>
      </c>
    </row>
    <row r="143" spans="1:12">
      <c r="A143" s="1" t="s">
        <v>109</v>
      </c>
      <c r="B143" s="87"/>
      <c r="C143" s="86">
        <v>1139.0524965582183</v>
      </c>
      <c r="D143" s="86">
        <v>699.17478352462513</v>
      </c>
      <c r="E143" s="86">
        <v>603.73808890818225</v>
      </c>
      <c r="F143" s="86">
        <v>829.48331711915193</v>
      </c>
      <c r="G143" s="86">
        <v>584.6661862217361</v>
      </c>
      <c r="H143" s="86">
        <v>679.39520200282868</v>
      </c>
      <c r="I143" s="86">
        <v>681.83706201619418</v>
      </c>
      <c r="J143" s="86">
        <v>249.93562988356473</v>
      </c>
      <c r="K143" s="86">
        <v>-100.9582227662388</v>
      </c>
      <c r="L143" s="86">
        <v>-364.80027565406181</v>
      </c>
    </row>
    <row r="144" spans="1:12">
      <c r="A144" s="1" t="s">
        <v>110</v>
      </c>
      <c r="B144" s="87"/>
      <c r="C144" s="86">
        <v>873.8218648562372</v>
      </c>
      <c r="D144" s="86">
        <v>1033.2111100703826</v>
      </c>
      <c r="E144" s="86">
        <v>681.31939101728858</v>
      </c>
      <c r="F144" s="86">
        <v>208.34167066059427</v>
      </c>
      <c r="G144" s="86">
        <v>73.858886629107758</v>
      </c>
      <c r="H144" s="86">
        <v>504.39092167330296</v>
      </c>
      <c r="I144" s="86">
        <v>482.42661214371981</v>
      </c>
      <c r="J144" s="86">
        <v>522.74208951062894</v>
      </c>
      <c r="K144" s="86">
        <v>383.61786375278962</v>
      </c>
      <c r="L144" s="86">
        <v>-33.479755510338236</v>
      </c>
    </row>
    <row r="145" spans="1:12">
      <c r="A145" s="1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</row>
    <row r="146" spans="1:12">
      <c r="A146" s="1" t="s">
        <v>111</v>
      </c>
      <c r="B146" s="74">
        <v>2020</v>
      </c>
      <c r="C146" s="74">
        <v>2025</v>
      </c>
      <c r="D146" s="74">
        <v>2030</v>
      </c>
      <c r="E146" s="74">
        <v>2035</v>
      </c>
      <c r="F146" s="74">
        <v>2040</v>
      </c>
      <c r="G146" s="74">
        <v>2045</v>
      </c>
      <c r="H146" s="74">
        <v>2050</v>
      </c>
      <c r="I146" s="74">
        <v>2055</v>
      </c>
      <c r="J146" s="74">
        <v>2060</v>
      </c>
      <c r="K146" s="74">
        <v>2065</v>
      </c>
      <c r="L146" s="74">
        <v>2070</v>
      </c>
    </row>
    <row r="147" spans="1:12">
      <c r="A147" s="1" t="s">
        <v>87</v>
      </c>
      <c r="B147" s="87"/>
      <c r="C147" s="86">
        <v>1571.1739317287547</v>
      </c>
      <c r="D147" s="86">
        <v>915.00463265443705</v>
      </c>
      <c r="E147" s="86">
        <v>587.52204534629641</v>
      </c>
      <c r="F147" s="86">
        <v>314.01696699150085</v>
      </c>
      <c r="G147" s="86">
        <v>61.267694981647594</v>
      </c>
      <c r="H147" s="86">
        <v>18.497295907233024</v>
      </c>
      <c r="I147" s="86">
        <v>-104.15696145901563</v>
      </c>
      <c r="J147" s="86">
        <v>-240.72006523584059</v>
      </c>
      <c r="K147" s="86">
        <v>-336.38606888443962</v>
      </c>
      <c r="L147" s="86">
        <v>-346.32701809981791</v>
      </c>
    </row>
    <row r="148" spans="1:12">
      <c r="A148" s="1" t="s">
        <v>88</v>
      </c>
      <c r="B148" s="87"/>
      <c r="C148" s="88">
        <v>22.379290088914104</v>
      </c>
      <c r="D148" s="88">
        <v>-17.711960160146873</v>
      </c>
      <c r="E148" s="88">
        <v>20.75664558333483</v>
      </c>
      <c r="F148" s="88">
        <v>57.563004001192667</v>
      </c>
      <c r="G148" s="88">
        <v>36.08925140013821</v>
      </c>
      <c r="H148" s="88">
        <v>-23.026019306711532</v>
      </c>
      <c r="I148" s="88">
        <v>-73.765953585475472</v>
      </c>
      <c r="J148" s="88">
        <v>-67.747972838827081</v>
      </c>
      <c r="K148" s="88">
        <v>-24.702929334886676</v>
      </c>
      <c r="L148" s="88">
        <v>1.6213613014747352</v>
      </c>
    </row>
    <row r="149" spans="1:12">
      <c r="A149" s="1" t="s">
        <v>89</v>
      </c>
      <c r="B149" s="87"/>
      <c r="C149" s="88">
        <v>124.391618174938</v>
      </c>
      <c r="D149" s="88">
        <v>-64.17516743753049</v>
      </c>
      <c r="E149" s="88">
        <v>-33.862713668813285</v>
      </c>
      <c r="F149" s="88">
        <v>4.6585059484850717</v>
      </c>
      <c r="G149" s="88">
        <v>40.220679249637215</v>
      </c>
      <c r="H149" s="88">
        <v>35.360970306883473</v>
      </c>
      <c r="I149" s="88">
        <v>-22.56135423710225</v>
      </c>
      <c r="J149" s="88">
        <v>-72.277356642120594</v>
      </c>
      <c r="K149" s="88">
        <v>-66.38081874693944</v>
      </c>
      <c r="L149" s="88">
        <v>-24.204424220908777</v>
      </c>
    </row>
    <row r="150" spans="1:12">
      <c r="A150" s="1" t="s">
        <v>90</v>
      </c>
      <c r="B150" s="87"/>
      <c r="C150" s="88">
        <v>204.81732721514959</v>
      </c>
      <c r="D150" s="88">
        <v>52.334588962417456</v>
      </c>
      <c r="E150" s="88">
        <v>-83.177915127211918</v>
      </c>
      <c r="F150" s="88">
        <v>-51.838857161552596</v>
      </c>
      <c r="G150" s="88">
        <v>-13.674834690308671</v>
      </c>
      <c r="H150" s="88">
        <v>38.959760955161073</v>
      </c>
      <c r="I150" s="88">
        <v>34.252403887762739</v>
      </c>
      <c r="J150" s="88">
        <v>-21.854055781769148</v>
      </c>
      <c r="K150" s="88">
        <v>-70.011461511390053</v>
      </c>
      <c r="L150" s="88">
        <v>-64.299780079222955</v>
      </c>
    </row>
    <row r="151" spans="1:12">
      <c r="A151" s="1" t="s">
        <v>91</v>
      </c>
      <c r="B151" s="87"/>
      <c r="C151" s="88">
        <v>188.98066732750976</v>
      </c>
      <c r="D151" s="88">
        <v>152.63834457540497</v>
      </c>
      <c r="E151" s="88">
        <v>18.015592018306052</v>
      </c>
      <c r="F151" s="88">
        <v>-110.96007113824271</v>
      </c>
      <c r="G151" s="88">
        <v>-78.771222620051503</v>
      </c>
      <c r="H151" s="88">
        <v>-12.498662158595153</v>
      </c>
      <c r="I151" s="88">
        <v>35.608831915407563</v>
      </c>
      <c r="J151" s="88">
        <v>31.306354629376301</v>
      </c>
      <c r="K151" s="88">
        <v>-19.974388443979251</v>
      </c>
      <c r="L151" s="88">
        <v>-63.989775706795399</v>
      </c>
    </row>
    <row r="152" spans="1:12">
      <c r="A152" s="1" t="s">
        <v>92</v>
      </c>
      <c r="B152" s="87"/>
      <c r="C152" s="88">
        <v>47.8831376485889</v>
      </c>
      <c r="D152" s="88">
        <v>139.54905737829245</v>
      </c>
      <c r="E152" s="88">
        <v>108.4975250051541</v>
      </c>
      <c r="F152" s="88">
        <v>2.7554763053753959</v>
      </c>
      <c r="G152" s="88">
        <v>-95.66062575874389</v>
      </c>
      <c r="H152" s="88">
        <v>-59.922844471525536</v>
      </c>
      <c r="I152" s="88">
        <v>-9.5079822772864873</v>
      </c>
      <c r="J152" s="88">
        <v>27.088350614688807</v>
      </c>
      <c r="K152" s="88">
        <v>23.815370093659112</v>
      </c>
      <c r="L152" s="88">
        <v>-15.194916777103799</v>
      </c>
    </row>
    <row r="153" spans="1:12">
      <c r="A153" s="1" t="s">
        <v>93</v>
      </c>
      <c r="B153" s="87"/>
      <c r="C153" s="88">
        <v>1.5104277454481689</v>
      </c>
      <c r="D153" s="88">
        <v>32.616338344167843</v>
      </c>
      <c r="E153" s="88">
        <v>159.95428052513921</v>
      </c>
      <c r="F153" s="88">
        <v>120.43858338028372</v>
      </c>
      <c r="G153" s="88">
        <v>-6.7215832657054762</v>
      </c>
      <c r="H153" s="88">
        <v>-113.31862066755025</v>
      </c>
      <c r="I153" s="88">
        <v>-70.984002332524597</v>
      </c>
      <c r="J153" s="88">
        <v>-11.263060725850664</v>
      </c>
      <c r="K153" s="88">
        <v>32.088589254654153</v>
      </c>
      <c r="L153" s="88">
        <v>28.211449259247729</v>
      </c>
    </row>
    <row r="154" spans="1:12">
      <c r="A154" s="1" t="s">
        <v>94</v>
      </c>
      <c r="B154" s="87"/>
      <c r="C154" s="88">
        <v>-40.939155486789105</v>
      </c>
      <c r="D154" s="88">
        <v>-74.180548804049977</v>
      </c>
      <c r="E154" s="88">
        <v>4.8578612120218168</v>
      </c>
      <c r="F154" s="88">
        <v>142.86771130796797</v>
      </c>
      <c r="G154" s="88">
        <v>90.845001039246199</v>
      </c>
      <c r="H154" s="88">
        <v>-7.18530529520649</v>
      </c>
      <c r="I154" s="88">
        <v>-121.13647230740457</v>
      </c>
      <c r="J154" s="88">
        <v>-75.881188653445633</v>
      </c>
      <c r="K154" s="88">
        <v>-12.04009928532696</v>
      </c>
      <c r="L154" s="88">
        <v>34.302381027332785</v>
      </c>
    </row>
    <row r="155" spans="1:12">
      <c r="A155" s="1" t="s">
        <v>95</v>
      </c>
      <c r="B155" s="87"/>
      <c r="C155" s="88">
        <v>109.63689037441372</v>
      </c>
      <c r="D155" s="88">
        <v>-119.09650320168589</v>
      </c>
      <c r="E155" s="88">
        <v>-121.21942577972095</v>
      </c>
      <c r="F155" s="88">
        <v>-34.039806357759517</v>
      </c>
      <c r="G155" s="88">
        <v>105.13068686418956</v>
      </c>
      <c r="H155" s="88">
        <v>91.830669300522231</v>
      </c>
      <c r="I155" s="88">
        <v>-7.2632658576596896</v>
      </c>
      <c r="J155" s="88">
        <v>-122.45080303193981</v>
      </c>
      <c r="K155" s="88">
        <v>-76.704499550335413</v>
      </c>
      <c r="L155" s="88">
        <v>-12.17073436257283</v>
      </c>
    </row>
    <row r="156" spans="1:12">
      <c r="A156" s="1" t="s">
        <v>96</v>
      </c>
      <c r="B156" s="87"/>
      <c r="C156" s="88">
        <v>110.54193062498166</v>
      </c>
      <c r="D156" s="88">
        <v>72.690977293438209</v>
      </c>
      <c r="E156" s="88">
        <v>-145.83764063874401</v>
      </c>
      <c r="F156" s="88">
        <v>-144.25029677895395</v>
      </c>
      <c r="G156" s="88">
        <v>-54.378499234731407</v>
      </c>
      <c r="H156" s="88">
        <v>103.7681931624295</v>
      </c>
      <c r="I156" s="88">
        <v>90.640543826387557</v>
      </c>
      <c r="J156" s="88">
        <v>-7.1691339321444048</v>
      </c>
      <c r="K156" s="88">
        <v>-120.86384062464595</v>
      </c>
      <c r="L156" s="88">
        <v>-75.710409236163059</v>
      </c>
    </row>
    <row r="157" spans="1:12">
      <c r="A157" s="1" t="s">
        <v>97</v>
      </c>
      <c r="B157" s="87"/>
      <c r="C157" s="88">
        <v>8.2909272369010978</v>
      </c>
      <c r="D157" s="88">
        <v>89.754059149069008</v>
      </c>
      <c r="E157" s="88">
        <v>62.448558996881729</v>
      </c>
      <c r="F157" s="88">
        <v>-155.29538133908818</v>
      </c>
      <c r="G157" s="88">
        <v>-151.84033969819257</v>
      </c>
      <c r="H157" s="88">
        <v>-53.558471466271612</v>
      </c>
      <c r="I157" s="88">
        <v>102.20336880954005</v>
      </c>
      <c r="J157" s="88">
        <v>89.273684425485499</v>
      </c>
      <c r="K157" s="88">
        <v>-7.0610233924476233</v>
      </c>
      <c r="L157" s="88">
        <v>-119.04121390802629</v>
      </c>
    </row>
    <row r="158" spans="1:12">
      <c r="A158" s="1" t="s">
        <v>98</v>
      </c>
      <c r="B158" s="87"/>
      <c r="C158" s="88">
        <v>348.63467694034262</v>
      </c>
      <c r="D158" s="88">
        <v>-3.6314746756418117</v>
      </c>
      <c r="E158" s="88">
        <v>76.280799538453948</v>
      </c>
      <c r="F158" s="88">
        <v>48.022373249486236</v>
      </c>
      <c r="G158" s="88">
        <v>-163.68009853247895</v>
      </c>
      <c r="H158" s="88">
        <v>-146.83871890853425</v>
      </c>
      <c r="I158" s="88">
        <v>-51.794255416172518</v>
      </c>
      <c r="J158" s="88">
        <v>98.83678984095377</v>
      </c>
      <c r="K158" s="88">
        <v>86.333009260509925</v>
      </c>
      <c r="L158" s="88">
        <v>-6.8284332819002884</v>
      </c>
    </row>
    <row r="159" spans="1:12">
      <c r="A159" s="1" t="s">
        <v>99</v>
      </c>
      <c r="B159" s="87"/>
      <c r="C159" s="88">
        <v>43.893741716379736</v>
      </c>
      <c r="D159" s="88">
        <v>340.98040764017401</v>
      </c>
      <c r="E159" s="88">
        <v>-8.8151382220391952</v>
      </c>
      <c r="F159" s="88">
        <v>69.531245430700892</v>
      </c>
      <c r="G159" s="88">
        <v>41.170935343759993</v>
      </c>
      <c r="H159" s="88">
        <v>-160.0562211509698</v>
      </c>
      <c r="I159" s="88">
        <v>-143.58770967189935</v>
      </c>
      <c r="J159" s="88">
        <v>-50.647530601258495</v>
      </c>
      <c r="K159" s="88">
        <v>96.648543313875052</v>
      </c>
      <c r="L159" s="88">
        <v>84.421596435482343</v>
      </c>
    </row>
    <row r="160" spans="1:12">
      <c r="A160" s="1" t="s">
        <v>100</v>
      </c>
      <c r="B160" s="87"/>
      <c r="C160" s="88">
        <v>-79.750232784770333</v>
      </c>
      <c r="D160" s="88">
        <v>33.872913441064384</v>
      </c>
      <c r="E160" s="88">
        <v>324.18379005101542</v>
      </c>
      <c r="F160" s="88">
        <v>-22.207075642741756</v>
      </c>
      <c r="G160" s="88">
        <v>53.096602181836488</v>
      </c>
      <c r="H160" s="88">
        <v>39.579266983370189</v>
      </c>
      <c r="I160" s="88">
        <v>-153.86844764127341</v>
      </c>
      <c r="J160" s="88">
        <v>-138.03660881598353</v>
      </c>
      <c r="K160" s="88">
        <v>-48.689497068213996</v>
      </c>
      <c r="L160" s="88">
        <v>92.912110629360768</v>
      </c>
    </row>
    <row r="161" spans="1:12">
      <c r="A161" s="1" t="s">
        <v>101</v>
      </c>
      <c r="B161" s="87"/>
      <c r="C161" s="88">
        <v>-108.8133918729236</v>
      </c>
      <c r="D161" s="88">
        <v>-78.570762671123248</v>
      </c>
      <c r="E161" s="88">
        <v>29.343595510211799</v>
      </c>
      <c r="F161" s="88">
        <v>303.4491454725669</v>
      </c>
      <c r="G161" s="88">
        <v>-25.264942614574238</v>
      </c>
      <c r="H161" s="88">
        <v>50.045671420468352</v>
      </c>
      <c r="I161" s="88">
        <v>37.305042302505626</v>
      </c>
      <c r="J161" s="88">
        <v>-145.02716663980573</v>
      </c>
      <c r="K161" s="88">
        <v>-130.10502527341714</v>
      </c>
      <c r="L161" s="88">
        <v>-45.891798566674424</v>
      </c>
    </row>
    <row r="162" spans="1:12">
      <c r="A162" s="1" t="s">
        <v>102</v>
      </c>
      <c r="B162" s="87"/>
      <c r="C162" s="88">
        <v>209.76291156162461</v>
      </c>
      <c r="D162" s="88">
        <v>-103.24058504526624</v>
      </c>
      <c r="E162" s="88">
        <v>-75.026189055177497</v>
      </c>
      <c r="F162" s="88">
        <v>25.8599340490955</v>
      </c>
      <c r="G162" s="88">
        <v>281.39058887478825</v>
      </c>
      <c r="H162" s="88">
        <v>-23.587603074392746</v>
      </c>
      <c r="I162" s="88">
        <v>46.723139294863358</v>
      </c>
      <c r="J162" s="88">
        <v>34.828360544042425</v>
      </c>
      <c r="K162" s="88">
        <v>-135.39881304658911</v>
      </c>
      <c r="L162" s="88">
        <v>-121.46735264551489</v>
      </c>
    </row>
    <row r="163" spans="1:12">
      <c r="A163" s="1" t="s">
        <v>103</v>
      </c>
      <c r="B163" s="87"/>
      <c r="C163" s="88">
        <v>197.6651128695861</v>
      </c>
      <c r="D163" s="88">
        <v>199.45926785308438</v>
      </c>
      <c r="E163" s="88">
        <v>-84.042050131341853</v>
      </c>
      <c r="F163" s="88">
        <v>-60.399809083706259</v>
      </c>
      <c r="G163" s="88">
        <v>32.102861179423144</v>
      </c>
      <c r="H163" s="88">
        <v>262.8835298444933</v>
      </c>
      <c r="I163" s="88">
        <v>-22.036246420189855</v>
      </c>
      <c r="J163" s="88">
        <v>43.650158423440189</v>
      </c>
      <c r="K163" s="88">
        <v>32.537699271060774</v>
      </c>
      <c r="L163" s="88">
        <v>-126.493633112515</v>
      </c>
    </row>
    <row r="164" spans="1:12">
      <c r="A164" s="1" t="s">
        <v>104</v>
      </c>
      <c r="B164" s="87"/>
      <c r="C164" s="88">
        <v>7.6280502871962881</v>
      </c>
      <c r="D164" s="88">
        <v>167.28716070634925</v>
      </c>
      <c r="E164" s="88">
        <v>161.38633305507199</v>
      </c>
      <c r="F164" s="88">
        <v>-90.264111445287767</v>
      </c>
      <c r="G164" s="88">
        <v>-68.149976130044593</v>
      </c>
      <c r="H164" s="88">
        <v>26.976676306292916</v>
      </c>
      <c r="I164" s="88">
        <v>220.90628779892461</v>
      </c>
      <c r="J164" s="88">
        <v>-18.517498591814046</v>
      </c>
      <c r="K164" s="88">
        <v>36.680101126385352</v>
      </c>
      <c r="L164" s="88">
        <v>27.342079451457721</v>
      </c>
    </row>
    <row r="165" spans="1:12">
      <c r="A165" s="1" t="s">
        <v>105</v>
      </c>
      <c r="B165" s="87"/>
      <c r="C165" s="88">
        <v>111.90649224737496</v>
      </c>
      <c r="D165" s="88">
        <v>8.2280789416837479</v>
      </c>
      <c r="E165" s="88">
        <v>124.72094940181597</v>
      </c>
      <c r="F165" s="88">
        <v>120.17709445707976</v>
      </c>
      <c r="G165" s="88">
        <v>-66.075658984127699</v>
      </c>
      <c r="H165" s="88">
        <v>-50.241525402591492</v>
      </c>
      <c r="I165" s="88">
        <v>19.887745306525289</v>
      </c>
      <c r="J165" s="88">
        <v>162.85653349112317</v>
      </c>
      <c r="K165" s="88">
        <v>-13.651470311857111</v>
      </c>
      <c r="L165" s="88">
        <v>27.041304152393764</v>
      </c>
    </row>
    <row r="166" spans="1:12">
      <c r="A166" s="1" t="s">
        <v>106</v>
      </c>
      <c r="B166" s="87"/>
      <c r="C166" s="88">
        <v>62.753509813888229</v>
      </c>
      <c r="D166" s="88">
        <v>86.200440364735869</v>
      </c>
      <c r="E166" s="88">
        <v>49.057187071938245</v>
      </c>
      <c r="F166" s="88">
        <v>87.949302336599487</v>
      </c>
      <c r="G166" s="88">
        <v>105.43887037758753</v>
      </c>
      <c r="H166" s="88">
        <v>19.326549529960857</v>
      </c>
      <c r="I166" s="88">
        <v>-15.178634853944232</v>
      </c>
      <c r="J166" s="88">
        <v>2.3120790500083785</v>
      </c>
      <c r="K166" s="88">
        <v>81.094485385444727</v>
      </c>
      <c r="L166" s="88">
        <v>33.113171540829967</v>
      </c>
    </row>
    <row r="167" spans="1:12">
      <c r="A167" s="1" t="s">
        <v>107</v>
      </c>
      <c r="B167" s="87"/>
      <c r="C167" s="86">
        <v>351.5882354790017</v>
      </c>
      <c r="D167" s="86">
        <v>-29.552538635259907</v>
      </c>
      <c r="E167" s="86">
        <v>-96.283983212690373</v>
      </c>
      <c r="F167" s="86">
        <v>10.382652788125142</v>
      </c>
      <c r="G167" s="86">
        <v>62.635095959466753</v>
      </c>
      <c r="H167" s="86">
        <v>51.294711955333014</v>
      </c>
      <c r="I167" s="86">
        <v>-62.074903934814984</v>
      </c>
      <c r="J167" s="86">
        <v>-161.87938526271682</v>
      </c>
      <c r="K167" s="86">
        <v>-161.09520959321617</v>
      </c>
      <c r="L167" s="86">
        <v>-86.882842998656997</v>
      </c>
    </row>
    <row r="168" spans="1:12">
      <c r="A168" s="1" t="s">
        <v>108</v>
      </c>
      <c r="B168" s="87"/>
      <c r="C168" s="86">
        <v>738.68301134300623</v>
      </c>
      <c r="D168" s="86">
        <v>665.19357114023319</v>
      </c>
      <c r="E168" s="86">
        <v>478.36620270646813</v>
      </c>
      <c r="F168" s="86">
        <v>-83.13724158297191</v>
      </c>
      <c r="G168" s="86">
        <v>-260.80914368087156</v>
      </c>
      <c r="H168" s="86">
        <v>-318.20071467233117</v>
      </c>
      <c r="I168" s="86">
        <v>-329.68939095288545</v>
      </c>
      <c r="J168" s="86">
        <v>-158.94314625011816</v>
      </c>
      <c r="K168" s="86">
        <v>-46.447836442250946</v>
      </c>
      <c r="L168" s="86">
        <v>-53.087945921138044</v>
      </c>
    </row>
    <row r="169" spans="1:12">
      <c r="A169" s="1" t="s">
        <v>109</v>
      </c>
      <c r="B169" s="87"/>
      <c r="C169" s="86">
        <v>480.90268490674657</v>
      </c>
      <c r="D169" s="86">
        <v>279.36360014946376</v>
      </c>
      <c r="E169" s="86">
        <v>205.43982585251865</v>
      </c>
      <c r="F169" s="86">
        <v>386.77155578634762</v>
      </c>
      <c r="G169" s="86">
        <v>259.4417427030524</v>
      </c>
      <c r="H169" s="86">
        <v>285.40329862423118</v>
      </c>
      <c r="I169" s="86">
        <v>287.6073334286848</v>
      </c>
      <c r="J169" s="86">
        <v>80.102466276994392</v>
      </c>
      <c r="K169" s="86">
        <v>-128.84302284897251</v>
      </c>
      <c r="L169" s="86">
        <v>-206.35622918002286</v>
      </c>
    </row>
    <row r="170" spans="1:12">
      <c r="A170" s="1" t="s">
        <v>110</v>
      </c>
      <c r="B170" s="87"/>
      <c r="C170" s="86">
        <v>379.95316521804557</v>
      </c>
      <c r="D170" s="86">
        <v>461.17494786585326</v>
      </c>
      <c r="E170" s="86">
        <v>251.12241939748435</v>
      </c>
      <c r="F170" s="86">
        <v>57.462476264685222</v>
      </c>
      <c r="G170" s="86">
        <v>3.3160964428383863</v>
      </c>
      <c r="H170" s="86">
        <v>258.94523027815558</v>
      </c>
      <c r="I170" s="86">
        <v>203.57915183131581</v>
      </c>
      <c r="J170" s="86">
        <v>190.30127237275769</v>
      </c>
      <c r="K170" s="86">
        <v>136.66081547103374</v>
      </c>
      <c r="L170" s="86">
        <v>-38.997077967833548</v>
      </c>
    </row>
    <row r="171" spans="1:12">
      <c r="A171" s="1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12">
      <c r="A172" s="1" t="s">
        <v>112</v>
      </c>
      <c r="B172" s="74">
        <v>2020</v>
      </c>
      <c r="C172" s="74">
        <v>2025</v>
      </c>
      <c r="D172" s="74">
        <v>2030</v>
      </c>
      <c r="E172" s="74">
        <v>2035</v>
      </c>
      <c r="F172" s="74">
        <v>2040</v>
      </c>
      <c r="G172" s="74">
        <v>2045</v>
      </c>
      <c r="H172" s="74">
        <v>2050</v>
      </c>
      <c r="I172" s="74">
        <v>2055</v>
      </c>
      <c r="J172" s="74">
        <v>2060</v>
      </c>
      <c r="K172" s="74">
        <v>2065</v>
      </c>
      <c r="L172" s="74">
        <v>2070</v>
      </c>
    </row>
    <row r="173" spans="1:12">
      <c r="A173" s="1" t="s">
        <v>87</v>
      </c>
      <c r="B173" s="87"/>
      <c r="C173" s="86">
        <v>1710.4293100357199</v>
      </c>
      <c r="D173" s="86">
        <v>1074.1260579651464</v>
      </c>
      <c r="E173" s="86">
        <v>723.68195744719867</v>
      </c>
      <c r="F173" s="86">
        <v>391.725996651316</v>
      </c>
      <c r="G173" s="86">
        <v>85.8502006989969</v>
      </c>
      <c r="H173" s="86">
        <v>19.967131757264951</v>
      </c>
      <c r="I173" s="86">
        <v>-69.926818987710703</v>
      </c>
      <c r="J173" s="86">
        <v>-189.95883454928457</v>
      </c>
      <c r="K173" s="86">
        <v>-298.28596663610631</v>
      </c>
      <c r="L173" s="86">
        <v>-349.1389461609474</v>
      </c>
    </row>
    <row r="174" spans="1:12">
      <c r="A174" s="1" t="s">
        <v>88</v>
      </c>
      <c r="B174" s="87"/>
      <c r="C174" s="88">
        <v>-30.904269805177591</v>
      </c>
      <c r="D174" s="88">
        <v>-16.847398918328736</v>
      </c>
      <c r="E174" s="88">
        <v>19.719165317165334</v>
      </c>
      <c r="F174" s="88">
        <v>54.711774305020072</v>
      </c>
      <c r="G174" s="88">
        <v>34.291383794630065</v>
      </c>
      <c r="H174" s="88">
        <v>-21.902975528041679</v>
      </c>
      <c r="I174" s="88">
        <v>-70.11940780638588</v>
      </c>
      <c r="J174" s="88">
        <v>-64.398919889744775</v>
      </c>
      <c r="K174" s="88">
        <v>-23.481764850205082</v>
      </c>
      <c r="L174" s="88">
        <v>1.5412109350406809</v>
      </c>
    </row>
    <row r="175" spans="1:12">
      <c r="A175" s="1" t="s">
        <v>89</v>
      </c>
      <c r="B175" s="87"/>
      <c r="C175" s="88">
        <v>195.6291493997785</v>
      </c>
      <c r="D175" s="88">
        <v>-138.96096634038622</v>
      </c>
      <c r="E175" s="88">
        <v>-52.419786963515435</v>
      </c>
      <c r="F175" s="88">
        <v>-16.113092375077258</v>
      </c>
      <c r="G175" s="88">
        <v>15.881916677320987</v>
      </c>
      <c r="H175" s="88">
        <v>32.358378490126825</v>
      </c>
      <c r="I175" s="88">
        <v>-20.668304797525934</v>
      </c>
      <c r="J175" s="88">
        <v>-66.16677678834003</v>
      </c>
      <c r="K175" s="88">
        <v>-60.768752775559733</v>
      </c>
      <c r="L175" s="88">
        <v>-22.158097765598995</v>
      </c>
    </row>
    <row r="176" spans="1:12">
      <c r="A176" s="1" t="s">
        <v>90</v>
      </c>
      <c r="B176" s="87"/>
      <c r="C176" s="88">
        <v>240.95490398461175</v>
      </c>
      <c r="D176" s="88">
        <v>133.90726604084352</v>
      </c>
      <c r="E176" s="88">
        <v>-152.61019298429255</v>
      </c>
      <c r="F176" s="88">
        <v>-63.595116945900827</v>
      </c>
      <c r="G176" s="88">
        <v>-26.615336469489876</v>
      </c>
      <c r="H176" s="88">
        <v>15.822041851447466</v>
      </c>
      <c r="I176" s="88">
        <v>32.236387403219169</v>
      </c>
      <c r="J176" s="88">
        <v>-20.590385288439165</v>
      </c>
      <c r="K176" s="88">
        <v>-65.917328039848144</v>
      </c>
      <c r="L176" s="88">
        <v>-60.539654577595911</v>
      </c>
    </row>
    <row r="177" spans="1:12">
      <c r="A177" s="1" t="s">
        <v>91</v>
      </c>
      <c r="B177" s="87"/>
      <c r="C177" s="88">
        <v>130.63605788802579</v>
      </c>
      <c r="D177" s="88">
        <v>203.288795820725</v>
      </c>
      <c r="E177" s="88">
        <v>111.16544001714465</v>
      </c>
      <c r="F177" s="88">
        <v>-166.67604039215439</v>
      </c>
      <c r="G177" s="88">
        <v>-78.651591033146133</v>
      </c>
      <c r="H177" s="88">
        <v>-25.143774516091753</v>
      </c>
      <c r="I177" s="88">
        <v>14.947241157480903</v>
      </c>
      <c r="J177" s="88">
        <v>30.454037543695222</v>
      </c>
      <c r="K177" s="88">
        <v>-19.45194288584139</v>
      </c>
      <c r="L177" s="88">
        <v>-62.272758972525025</v>
      </c>
    </row>
    <row r="178" spans="1:12">
      <c r="A178" s="1" t="s">
        <v>92</v>
      </c>
      <c r="B178" s="87"/>
      <c r="C178" s="88">
        <v>6.5982730052460283</v>
      </c>
      <c r="D178" s="88">
        <v>97.005299766491362</v>
      </c>
      <c r="E178" s="88">
        <v>153.76750902267281</v>
      </c>
      <c r="F178" s="88">
        <v>75.200176683842074</v>
      </c>
      <c r="G178" s="88">
        <v>-148.65088315952721</v>
      </c>
      <c r="H178" s="88">
        <v>-62.726216880754691</v>
      </c>
      <c r="I178" s="88">
        <v>-20.052663052073399</v>
      </c>
      <c r="J178" s="88">
        <v>11.920723767914183</v>
      </c>
      <c r="K178" s="88">
        <v>24.28770402184773</v>
      </c>
      <c r="L178" s="88">
        <v>-15.51331349031625</v>
      </c>
    </row>
    <row r="179" spans="1:12">
      <c r="A179" s="1" t="s">
        <v>93</v>
      </c>
      <c r="B179" s="87"/>
      <c r="C179" s="88">
        <v>71.579000821492855</v>
      </c>
      <c r="D179" s="88">
        <v>-39.220186355290934</v>
      </c>
      <c r="E179" s="88">
        <v>87.056001751272333</v>
      </c>
      <c r="F179" s="88">
        <v>147.24111526476395</v>
      </c>
      <c r="G179" s="88">
        <v>47.916262079276066</v>
      </c>
      <c r="H179" s="88">
        <v>-169.17808361502648</v>
      </c>
      <c r="I179" s="88">
        <v>-71.388080169818068</v>
      </c>
      <c r="J179" s="88">
        <v>-22.821735292934136</v>
      </c>
      <c r="K179" s="88">
        <v>13.566856513025414</v>
      </c>
      <c r="L179" s="88">
        <v>27.641593070224644</v>
      </c>
    </row>
    <row r="180" spans="1:12">
      <c r="A180" s="1" t="s">
        <v>94</v>
      </c>
      <c r="B180" s="87"/>
      <c r="C180" s="88">
        <v>-73.440088437335135</v>
      </c>
      <c r="D180" s="88">
        <v>13.234506751584604</v>
      </c>
      <c r="E180" s="88">
        <v>-72.941612605513455</v>
      </c>
      <c r="F180" s="88">
        <v>70.350831640369506</v>
      </c>
      <c r="G180" s="88">
        <v>132.17210506377955</v>
      </c>
      <c r="H180" s="88">
        <v>52.524369003440142</v>
      </c>
      <c r="I180" s="88">
        <v>-185.44793991628353</v>
      </c>
      <c r="J180" s="88">
        <v>-78.253471839749636</v>
      </c>
      <c r="K180" s="88">
        <v>-25.016501576055589</v>
      </c>
      <c r="L180" s="88">
        <v>14.871581103883045</v>
      </c>
    </row>
    <row r="181" spans="1:12">
      <c r="A181" s="1" t="s">
        <v>95</v>
      </c>
      <c r="B181" s="87"/>
      <c r="C181" s="88">
        <v>69.303199683962703</v>
      </c>
      <c r="D181" s="88">
        <v>-146.18169014705427</v>
      </c>
      <c r="E181" s="88">
        <v>-22.23990907857592</v>
      </c>
      <c r="F181" s="88">
        <v>-109.24644587266607</v>
      </c>
      <c r="G181" s="88">
        <v>34.283623684217446</v>
      </c>
      <c r="H181" s="88">
        <v>128.86251555298236</v>
      </c>
      <c r="I181" s="88">
        <v>51.209158803594164</v>
      </c>
      <c r="J181" s="88">
        <v>-180.8043235007799</v>
      </c>
      <c r="K181" s="88">
        <v>-76.294004904882286</v>
      </c>
      <c r="L181" s="88">
        <v>-24.390088376591166</v>
      </c>
    </row>
    <row r="182" spans="1:12">
      <c r="A182" s="1" t="s">
        <v>96</v>
      </c>
      <c r="B182" s="87"/>
      <c r="C182" s="88">
        <v>160.253190212454</v>
      </c>
      <c r="D182" s="88">
        <v>27.638537022474793</v>
      </c>
      <c r="E182" s="88">
        <v>-173.98579838782348</v>
      </c>
      <c r="F182" s="88">
        <v>-46.185512480368516</v>
      </c>
      <c r="G182" s="88">
        <v>-130.26446457455086</v>
      </c>
      <c r="H182" s="88">
        <v>33.40904844403326</v>
      </c>
      <c r="I182" s="88">
        <v>125.57523278122562</v>
      </c>
      <c r="J182" s="88">
        <v>49.902813162514576</v>
      </c>
      <c r="K182" s="88">
        <v>-176.19200520827508</v>
      </c>
      <c r="L182" s="88">
        <v>-74.347744839758661</v>
      </c>
    </row>
    <row r="183" spans="1:12">
      <c r="A183" s="1" t="s">
        <v>97</v>
      </c>
      <c r="B183" s="87"/>
      <c r="C183" s="88">
        <v>69.406456199668582</v>
      </c>
      <c r="D183" s="88">
        <v>140.9735457249642</v>
      </c>
      <c r="E183" s="88">
        <v>18.198192774787231</v>
      </c>
      <c r="F183" s="88">
        <v>-182.93125570688426</v>
      </c>
      <c r="G183" s="88">
        <v>-54.392928935194732</v>
      </c>
      <c r="H183" s="88">
        <v>-128.91622736620411</v>
      </c>
      <c r="I183" s="88">
        <v>33.063264792637483</v>
      </c>
      <c r="J183" s="88">
        <v>124.27552912193983</v>
      </c>
      <c r="K183" s="88">
        <v>49.386319046282551</v>
      </c>
      <c r="L183" s="88">
        <v>-174.36841795436931</v>
      </c>
    </row>
    <row r="184" spans="1:12">
      <c r="A184" s="1" t="s">
        <v>98</v>
      </c>
      <c r="B184" s="87"/>
      <c r="C184" s="88">
        <v>235.30264600254577</v>
      </c>
      <c r="D184" s="88">
        <v>61.021748582106056</v>
      </c>
      <c r="E184" s="88">
        <v>130.10964076019377</v>
      </c>
      <c r="F184" s="88">
        <v>9.3734594566715259</v>
      </c>
      <c r="G184" s="88">
        <v>-185.15556348984705</v>
      </c>
      <c r="H184" s="88">
        <v>-52.539217917083306</v>
      </c>
      <c r="I184" s="88">
        <v>-124.52276233756379</v>
      </c>
      <c r="J184" s="88">
        <v>31.936468728504451</v>
      </c>
      <c r="K184" s="88">
        <v>120.04021908946402</v>
      </c>
      <c r="L184" s="88">
        <v>47.703233293185349</v>
      </c>
    </row>
    <row r="185" spans="1:12">
      <c r="A185" s="1" t="s">
        <v>99</v>
      </c>
      <c r="B185" s="87"/>
      <c r="C185" s="88">
        <v>94.180502683941995</v>
      </c>
      <c r="D185" s="88">
        <v>237.05503643069505</v>
      </c>
      <c r="E185" s="88">
        <v>62.141107549625531</v>
      </c>
      <c r="F185" s="88">
        <v>131.60449899064747</v>
      </c>
      <c r="G185" s="88">
        <v>10.221979890572129</v>
      </c>
      <c r="H185" s="88">
        <v>-186.26094220388131</v>
      </c>
      <c r="I185" s="88">
        <v>-52.852877048048413</v>
      </c>
      <c r="J185" s="88">
        <v>-125.26616322871905</v>
      </c>
      <c r="K185" s="88">
        <v>32.127129446813569</v>
      </c>
      <c r="L185" s="88">
        <v>120.75685919742818</v>
      </c>
    </row>
    <row r="186" spans="1:12">
      <c r="A186" s="1" t="s">
        <v>100</v>
      </c>
      <c r="B186" s="87"/>
      <c r="C186" s="88">
        <v>-117.21952325496704</v>
      </c>
      <c r="D186" s="88">
        <v>81.400380211160609</v>
      </c>
      <c r="E186" s="88">
        <v>217.42393721839426</v>
      </c>
      <c r="F186" s="88">
        <v>45.279842750248463</v>
      </c>
      <c r="G186" s="88">
        <v>109.58925365227287</v>
      </c>
      <c r="H186" s="88">
        <v>9.666313063720736</v>
      </c>
      <c r="I186" s="88">
        <v>-176.13579738567842</v>
      </c>
      <c r="J186" s="88">
        <v>-49.979794651716475</v>
      </c>
      <c r="K186" s="88">
        <v>-118.456694595606</v>
      </c>
      <c r="L186" s="88">
        <v>30.380698690084955</v>
      </c>
    </row>
    <row r="187" spans="1:12">
      <c r="A187" s="1" t="s">
        <v>101</v>
      </c>
      <c r="B187" s="87"/>
      <c r="C187" s="88">
        <v>-41.392438931597781</v>
      </c>
      <c r="D187" s="88">
        <v>-116.5158077644719</v>
      </c>
      <c r="E187" s="88">
        <v>78.235061469689981</v>
      </c>
      <c r="F187" s="88">
        <v>210.86500977040259</v>
      </c>
      <c r="G187" s="88">
        <v>41.968052253848555</v>
      </c>
      <c r="H187" s="88">
        <v>106.98650887803137</v>
      </c>
      <c r="I187" s="88">
        <v>9.4367381284573639</v>
      </c>
      <c r="J187" s="88">
        <v>-171.9525721977684</v>
      </c>
      <c r="K187" s="88">
        <v>-48.792774528738164</v>
      </c>
      <c r="L187" s="88">
        <v>-115.64334809896059</v>
      </c>
    </row>
    <row r="188" spans="1:12">
      <c r="A188" s="1" t="s">
        <v>102</v>
      </c>
      <c r="B188" s="87"/>
      <c r="C188" s="88">
        <v>205.67355094487789</v>
      </c>
      <c r="D188" s="88">
        <v>-35.709171064896054</v>
      </c>
      <c r="E188" s="88">
        <v>-110.13377003383073</v>
      </c>
      <c r="F188" s="88">
        <v>80.967557166492611</v>
      </c>
      <c r="G188" s="88">
        <v>212.71360107856572</v>
      </c>
      <c r="H188" s="88">
        <v>41.559703105418748</v>
      </c>
      <c r="I188" s="88">
        <v>105.94553014664803</v>
      </c>
      <c r="J188" s="88">
        <v>9.3449186664674926</v>
      </c>
      <c r="K188" s="88">
        <v>-170.27947367028401</v>
      </c>
      <c r="L188" s="88">
        <v>-48.318020832573666</v>
      </c>
    </row>
    <row r="189" spans="1:12">
      <c r="A189" s="1" t="s">
        <v>103</v>
      </c>
      <c r="B189" s="87"/>
      <c r="C189" s="88">
        <v>246.33729554106435</v>
      </c>
      <c r="D189" s="88">
        <v>200.95920296186796</v>
      </c>
      <c r="E189" s="88">
        <v>-33.913465363270234</v>
      </c>
      <c r="F189" s="88">
        <v>-106.75409401542527</v>
      </c>
      <c r="G189" s="88">
        <v>78.777671873972054</v>
      </c>
      <c r="H189" s="88">
        <v>206.91290117715334</v>
      </c>
      <c r="I189" s="88">
        <v>40.426370001733858</v>
      </c>
      <c r="J189" s="88">
        <v>103.05639553954893</v>
      </c>
      <c r="K189" s="88">
        <v>9.0900827344330537</v>
      </c>
      <c r="L189" s="88">
        <v>-165.63595242329552</v>
      </c>
    </row>
    <row r="190" spans="1:12">
      <c r="A190" s="1" t="s">
        <v>104</v>
      </c>
      <c r="B190" s="87"/>
      <c r="C190" s="88">
        <v>34.88933441189215</v>
      </c>
      <c r="D190" s="88">
        <v>233.8225750710659</v>
      </c>
      <c r="E190" s="88">
        <v>187.50132821177124</v>
      </c>
      <c r="F190" s="88">
        <v>-38.423278692708323</v>
      </c>
      <c r="G190" s="88">
        <v>-107.39108425030054</v>
      </c>
      <c r="H190" s="88">
        <v>74.290495684030589</v>
      </c>
      <c r="I190" s="88">
        <v>195.12714232610278</v>
      </c>
      <c r="J190" s="88">
        <v>38.12368396643501</v>
      </c>
      <c r="K190" s="88">
        <v>97.18630324961623</v>
      </c>
      <c r="L190" s="88">
        <v>8.5723116218796349</v>
      </c>
    </row>
    <row r="191" spans="1:12">
      <c r="A191" s="1" t="s">
        <v>105</v>
      </c>
      <c r="B191" s="87"/>
      <c r="C191" s="88">
        <v>109.17449938842674</v>
      </c>
      <c r="D191" s="88">
        <v>14.063792690163496</v>
      </c>
      <c r="E191" s="88">
        <v>194.98053917582149</v>
      </c>
      <c r="F191" s="88">
        <v>136.44196725738425</v>
      </c>
      <c r="G191" s="88">
        <v>-71.244959456458446</v>
      </c>
      <c r="H191" s="88">
        <v>-91.796824906314328</v>
      </c>
      <c r="I191" s="88">
        <v>63.502772805752443</v>
      </c>
      <c r="J191" s="88">
        <v>166.79272998892941</v>
      </c>
      <c r="K191" s="88">
        <v>32.587743817669093</v>
      </c>
      <c r="L191" s="88">
        <v>83.0738801547393</v>
      </c>
    </row>
    <row r="192" spans="1:12">
      <c r="A192" s="1" t="s">
        <v>106</v>
      </c>
      <c r="B192" s="87"/>
      <c r="C192" s="88">
        <v>103.46757029680839</v>
      </c>
      <c r="D192" s="88">
        <v>123.19059148143197</v>
      </c>
      <c r="E192" s="88">
        <v>81.628569595481849</v>
      </c>
      <c r="F192" s="88">
        <v>159.61459984665839</v>
      </c>
      <c r="G192" s="88">
        <v>170.4011620190563</v>
      </c>
      <c r="H192" s="88">
        <v>56.039119440277773</v>
      </c>
      <c r="I192" s="88">
        <v>-20.20882482118509</v>
      </c>
      <c r="J192" s="88">
        <v>24.4680076429579</v>
      </c>
      <c r="K192" s="88">
        <v>108.0929184800375</v>
      </c>
      <c r="L192" s="88">
        <v>79.507083104171898</v>
      </c>
    </row>
    <row r="193" spans="1:12">
      <c r="A193" s="1" t="s">
        <v>107</v>
      </c>
      <c r="B193" s="87"/>
      <c r="C193" s="86">
        <v>405.67978357921265</v>
      </c>
      <c r="D193" s="86">
        <v>-21.901099217871433</v>
      </c>
      <c r="E193" s="86">
        <v>-185.31081463064265</v>
      </c>
      <c r="F193" s="86">
        <v>-24.996435015958014</v>
      </c>
      <c r="G193" s="86">
        <v>23.557964002461176</v>
      </c>
      <c r="H193" s="86">
        <v>26.277444813532611</v>
      </c>
      <c r="I193" s="86">
        <v>-58.551325200692645</v>
      </c>
      <c r="J193" s="86">
        <v>-151.15608196652397</v>
      </c>
      <c r="K193" s="86">
        <v>-150.16784566561296</v>
      </c>
      <c r="L193" s="86">
        <v>-81.156541408154226</v>
      </c>
    </row>
    <row r="194" spans="1:12">
      <c r="A194" s="1" t="s">
        <v>108</v>
      </c>
      <c r="B194" s="87"/>
      <c r="C194" s="86">
        <v>646.59971480503555</v>
      </c>
      <c r="D194" s="86">
        <v>676.21597380785647</v>
      </c>
      <c r="E194" s="86">
        <v>510.69450902217773</v>
      </c>
      <c r="F194" s="86">
        <v>-25.989329665530249</v>
      </c>
      <c r="G194" s="86">
        <v>-262.93220682214792</v>
      </c>
      <c r="H194" s="86">
        <v>-400.30221643486516</v>
      </c>
      <c r="I194" s="86">
        <v>-405.60522237452744</v>
      </c>
      <c r="J194" s="86">
        <v>-208.63591618933094</v>
      </c>
      <c r="K194" s="86">
        <v>-176.00292105322706</v>
      </c>
      <c r="L194" s="86">
        <v>-109.53835827875423</v>
      </c>
    </row>
    <row r="195" spans="1:12">
      <c r="A195" s="1" t="s">
        <v>109</v>
      </c>
      <c r="B195" s="87"/>
      <c r="C195" s="86">
        <v>658.14981165147174</v>
      </c>
      <c r="D195" s="86">
        <v>419.81118337516136</v>
      </c>
      <c r="E195" s="86">
        <v>398.2982630556636</v>
      </c>
      <c r="F195" s="86">
        <v>442.71176133280426</v>
      </c>
      <c r="G195" s="86">
        <v>325.22444351868364</v>
      </c>
      <c r="H195" s="86">
        <v>393.9919033785975</v>
      </c>
      <c r="I195" s="86">
        <v>394.22972858750938</v>
      </c>
      <c r="J195" s="86">
        <v>169.83316360657034</v>
      </c>
      <c r="K195" s="86">
        <v>27.884800082733705</v>
      </c>
      <c r="L195" s="86">
        <v>-158.44404647403894</v>
      </c>
    </row>
    <row r="196" spans="1:12">
      <c r="A196" s="1" t="s">
        <v>110</v>
      </c>
      <c r="B196" s="87"/>
      <c r="C196" s="86">
        <v>493.86869963819163</v>
      </c>
      <c r="D196" s="86">
        <v>572.03616220452932</v>
      </c>
      <c r="E196" s="86">
        <v>430.19697161980434</v>
      </c>
      <c r="F196" s="86">
        <v>150.87919439590905</v>
      </c>
      <c r="G196" s="86">
        <v>70.542790186269372</v>
      </c>
      <c r="H196" s="86">
        <v>245.44569139514738</v>
      </c>
      <c r="I196" s="86">
        <v>278.847460312404</v>
      </c>
      <c r="J196" s="86">
        <v>332.44081713787125</v>
      </c>
      <c r="K196" s="86">
        <v>246.95704828175587</v>
      </c>
      <c r="L196" s="86">
        <v>5.517322457495311</v>
      </c>
    </row>
    <row r="197" spans="1:12">
      <c r="A197" s="1"/>
    </row>
    <row r="198" spans="1:12">
      <c r="A198" s="1" t="s">
        <v>118</v>
      </c>
    </row>
    <row r="199" spans="1:12">
      <c r="A199" s="1" t="s">
        <v>86</v>
      </c>
      <c r="B199" s="74">
        <v>2020</v>
      </c>
      <c r="C199" s="74">
        <v>2025</v>
      </c>
      <c r="D199" s="74">
        <v>2030</v>
      </c>
      <c r="E199" s="74">
        <v>2035</v>
      </c>
      <c r="F199" s="74">
        <v>2040</v>
      </c>
      <c r="G199" s="74">
        <v>2045</v>
      </c>
      <c r="H199" s="74">
        <v>2050</v>
      </c>
      <c r="I199" s="74">
        <v>2055</v>
      </c>
      <c r="J199" s="74">
        <v>2060</v>
      </c>
      <c r="K199" s="74">
        <v>2065</v>
      </c>
      <c r="L199" s="74">
        <v>2070</v>
      </c>
    </row>
    <row r="200" spans="1:12">
      <c r="A200" s="1" t="s">
        <v>87</v>
      </c>
      <c r="B200" s="87"/>
      <c r="C200" s="86">
        <v>1376.4853202837369</v>
      </c>
      <c r="D200" s="86">
        <v>1136.9115448899327</v>
      </c>
      <c r="E200" s="86">
        <v>1018.1422814082938</v>
      </c>
      <c r="F200" s="86">
        <v>939.23346844633227</v>
      </c>
      <c r="G200" s="86">
        <v>865.0671355473487</v>
      </c>
      <c r="H200" s="86">
        <v>750.43023998548756</v>
      </c>
      <c r="I200" s="86">
        <v>571.77241201894753</v>
      </c>
      <c r="J200" s="86">
        <v>352.45930333826618</v>
      </c>
      <c r="K200" s="86">
        <v>151.66929723020348</v>
      </c>
      <c r="L200" s="86">
        <v>68.842509837263606</v>
      </c>
    </row>
    <row r="201" spans="1:12">
      <c r="A201" s="1" t="s">
        <v>119</v>
      </c>
      <c r="B201" s="87"/>
      <c r="C201" s="86">
        <v>2854.4750202837367</v>
      </c>
      <c r="D201" s="86">
        <v>2819.9156612052611</v>
      </c>
      <c r="E201" s="86">
        <v>2860.3914721057608</v>
      </c>
      <c r="F201" s="86">
        <v>2972.666250411974</v>
      </c>
      <c r="G201" s="86">
        <v>3043.0468856067419</v>
      </c>
      <c r="H201" s="86">
        <v>2998.1178907719886</v>
      </c>
      <c r="I201" s="86">
        <v>2854.2325293801277</v>
      </c>
      <c r="J201" s="86">
        <v>2722.0856366515554</v>
      </c>
      <c r="K201" s="86">
        <v>2673.9009424664637</v>
      </c>
      <c r="L201" s="86">
        <v>2677.0635147029793</v>
      </c>
    </row>
    <row r="202" spans="1:12">
      <c r="A202" s="1" t="s">
        <v>120</v>
      </c>
      <c r="B202" s="87"/>
      <c r="C202" s="86">
        <v>-1.9180200000000109</v>
      </c>
      <c r="D202" s="86">
        <v>-1.7119621765712703</v>
      </c>
      <c r="E202" s="86">
        <v>-1.5502394236763557</v>
      </c>
      <c r="F202" s="86">
        <v>-1.4148069315086425</v>
      </c>
      <c r="G202" s="86">
        <v>-1.3666733981032433</v>
      </c>
      <c r="H202" s="86">
        <v>-1.3990305116167789</v>
      </c>
      <c r="I202" s="86">
        <v>-1.378374404430581</v>
      </c>
      <c r="J202" s="86">
        <v>-1.3122236036481214</v>
      </c>
      <c r="K202" s="86">
        <v>-1.2514695235224744</v>
      </c>
      <c r="L202" s="86">
        <v>-1.229316775842181</v>
      </c>
    </row>
    <row r="203" spans="1:12">
      <c r="A203" s="1" t="s">
        <v>121</v>
      </c>
      <c r="B203" s="87"/>
      <c r="C203" s="86">
        <v>-0.81891999999997034</v>
      </c>
      <c r="D203" s="86">
        <v>-0.83884510849414418</v>
      </c>
      <c r="E203" s="86">
        <v>-0.70877254591147465</v>
      </c>
      <c r="F203" s="86">
        <v>-0.64515533039866679</v>
      </c>
      <c r="G203" s="86">
        <v>-0.60034479906629534</v>
      </c>
      <c r="H203" s="86">
        <v>-0.61179838812628473</v>
      </c>
      <c r="I203" s="86">
        <v>-0.62628298332222443</v>
      </c>
      <c r="J203" s="86">
        <v>-0.61703593286576786</v>
      </c>
      <c r="K203" s="86">
        <v>-0.58742320867456055</v>
      </c>
      <c r="L203" s="86">
        <v>-0.56022635244650498</v>
      </c>
    </row>
    <row r="204" spans="1:12">
      <c r="A204" s="1" t="s">
        <v>122</v>
      </c>
      <c r="B204" s="87"/>
      <c r="C204" s="86">
        <v>-1.8947099999999857</v>
      </c>
      <c r="D204" s="86">
        <v>-2.038241647830989</v>
      </c>
      <c r="E204" s="86">
        <v>-1.9900512401616122</v>
      </c>
      <c r="F204" s="86">
        <v>-1.709057991865337</v>
      </c>
      <c r="G204" s="86">
        <v>-1.5168889903962546</v>
      </c>
      <c r="H204" s="86">
        <v>-1.4973321832724249</v>
      </c>
      <c r="I204" s="86">
        <v>-1.5308477690356241</v>
      </c>
      <c r="J204" s="86">
        <v>-1.567094439135126</v>
      </c>
      <c r="K204" s="86">
        <v>-1.5439596169733478</v>
      </c>
      <c r="L204" s="86">
        <v>-1.469862067925519</v>
      </c>
    </row>
    <row r="205" spans="1:12">
      <c r="A205" s="1" t="s">
        <v>123</v>
      </c>
      <c r="B205" s="87"/>
      <c r="C205" s="86">
        <v>-3.5491700000000073</v>
      </c>
      <c r="D205" s="86">
        <v>-3.8480791323292109</v>
      </c>
      <c r="E205" s="86">
        <v>-4.0847870820270415</v>
      </c>
      <c r="F205" s="86">
        <v>-3.9722253492976769</v>
      </c>
      <c r="G205" s="86">
        <v>-3.4424911223705967</v>
      </c>
      <c r="H205" s="86">
        <v>-3.2456527895106424</v>
      </c>
      <c r="I205" s="86">
        <v>-3.2049222998460309</v>
      </c>
      <c r="J205" s="86">
        <v>-3.2784481865661066</v>
      </c>
      <c r="K205" s="86">
        <v>-3.3560748353252885</v>
      </c>
      <c r="L205" s="86">
        <v>-3.3065306983839426</v>
      </c>
    </row>
    <row r="206" spans="1:12">
      <c r="A206" s="1" t="s">
        <v>124</v>
      </c>
      <c r="B206" s="87"/>
      <c r="C206" s="86">
        <v>-3.3734099999999563</v>
      </c>
      <c r="D206" s="86">
        <v>-3.3535834344806901</v>
      </c>
      <c r="E206" s="86">
        <v>-3.678062628825399</v>
      </c>
      <c r="F206" s="86">
        <v>-3.9794135020142276</v>
      </c>
      <c r="G206" s="86">
        <v>-3.9362880517353496</v>
      </c>
      <c r="H206" s="86">
        <v>-3.5612449903207555</v>
      </c>
      <c r="I206" s="86">
        <v>-3.3576159877596408</v>
      </c>
      <c r="J206" s="86">
        <v>-3.3149032259327011</v>
      </c>
      <c r="K206" s="86">
        <v>-3.3900265448397304</v>
      </c>
      <c r="L206" s="86">
        <v>-3.4702945385995219</v>
      </c>
    </row>
    <row r="207" spans="1:12">
      <c r="A207" s="1" t="s">
        <v>125</v>
      </c>
      <c r="B207" s="87"/>
      <c r="C207" s="86">
        <v>-4.9626300000000461</v>
      </c>
      <c r="D207" s="86">
        <v>-4.8453502261031751</v>
      </c>
      <c r="E207" s="86">
        <v>-4.6545142931239045</v>
      </c>
      <c r="F207" s="86">
        <v>-5.0120963397878722</v>
      </c>
      <c r="G207" s="86">
        <v>-5.3072953676883508</v>
      </c>
      <c r="H207" s="86">
        <v>-5.3549095000004794</v>
      </c>
      <c r="I207" s="86">
        <v>-4.838689790624624</v>
      </c>
      <c r="J207" s="86">
        <v>-4.5620165164707611</v>
      </c>
      <c r="K207" s="86">
        <v>-4.5025989995816404</v>
      </c>
      <c r="L207" s="86">
        <v>-4.6024192725810451</v>
      </c>
    </row>
    <row r="208" spans="1:12">
      <c r="A208" s="1" t="s">
        <v>126</v>
      </c>
      <c r="B208" s="87"/>
      <c r="C208" s="86">
        <v>-9.0272000000000698</v>
      </c>
      <c r="D208" s="86">
        <v>-8.1802463817219646</v>
      </c>
      <c r="E208" s="86">
        <v>-7.4546890491004296</v>
      </c>
      <c r="F208" s="86">
        <v>-6.9081278658856657</v>
      </c>
      <c r="G208" s="86">
        <v>-7.1591325777750967</v>
      </c>
      <c r="H208" s="86">
        <v>-7.7124420677466272</v>
      </c>
      <c r="I208" s="86">
        <v>-7.7864481589382173</v>
      </c>
      <c r="J208" s="86">
        <v>-7.0314305996188073</v>
      </c>
      <c r="K208" s="86">
        <v>-6.629377001516362</v>
      </c>
      <c r="L208" s="86">
        <v>-6.542021008977585</v>
      </c>
    </row>
    <row r="209" spans="1:12">
      <c r="A209" s="1" t="s">
        <v>127</v>
      </c>
      <c r="B209" s="87"/>
      <c r="C209" s="86">
        <v>-14.941390000000077</v>
      </c>
      <c r="D209" s="86">
        <v>-14.919837177070075</v>
      </c>
      <c r="E209" s="86">
        <v>-12.831133619610227</v>
      </c>
      <c r="F209" s="86">
        <v>-11.304614383339246</v>
      </c>
      <c r="G209" s="86">
        <v>-10.140875863515154</v>
      </c>
      <c r="H209" s="86">
        <v>-10.772328042206535</v>
      </c>
      <c r="I209" s="86">
        <v>-11.601849817650074</v>
      </c>
      <c r="J209" s="86">
        <v>-11.708777530672684</v>
      </c>
      <c r="K209" s="86">
        <v>-10.577442794202918</v>
      </c>
      <c r="L209" s="86">
        <v>-9.9726307377089896</v>
      </c>
    </row>
    <row r="210" spans="1:12">
      <c r="A210" s="1" t="s">
        <v>128</v>
      </c>
      <c r="B210" s="87"/>
      <c r="C210" s="86">
        <v>-22.281490000000012</v>
      </c>
      <c r="D210" s="86">
        <v>-22.749221771356282</v>
      </c>
      <c r="E210" s="86">
        <v>-22.089999075711454</v>
      </c>
      <c r="F210" s="86">
        <v>-18.716358292135578</v>
      </c>
      <c r="G210" s="86">
        <v>-16.242361296906619</v>
      </c>
      <c r="H210" s="86">
        <v>-15.26034838416534</v>
      </c>
      <c r="I210" s="86">
        <v>-16.215509973483186</v>
      </c>
      <c r="J210" s="86">
        <v>-17.461431675619632</v>
      </c>
      <c r="K210" s="86">
        <v>-17.618382369134878</v>
      </c>
      <c r="L210" s="86">
        <v>-15.919678634804566</v>
      </c>
    </row>
    <row r="211" spans="1:12">
      <c r="A211" s="1" t="s">
        <v>129</v>
      </c>
      <c r="B211" s="87"/>
      <c r="C211" s="86">
        <v>-33.388759999999962</v>
      </c>
      <c r="D211" s="86">
        <v>-31.941044120716384</v>
      </c>
      <c r="E211" s="86">
        <v>-32.211077873328534</v>
      </c>
      <c r="F211" s="86">
        <v>-31.244669520336299</v>
      </c>
      <c r="G211" s="86">
        <v>-26.418009941471315</v>
      </c>
      <c r="H211" s="86">
        <v>-24.226826227424191</v>
      </c>
      <c r="I211" s="86">
        <v>-22.788967029408504</v>
      </c>
      <c r="J211" s="86">
        <v>-24.242343715656851</v>
      </c>
      <c r="K211" s="86">
        <v>-26.089948793192256</v>
      </c>
      <c r="L211" s="86">
        <v>-26.302661739821318</v>
      </c>
    </row>
    <row r="212" spans="1:12">
      <c r="A212" s="1" t="s">
        <v>130</v>
      </c>
      <c r="B212" s="87"/>
      <c r="C212" s="86">
        <v>-39.309299999999986</v>
      </c>
      <c r="D212" s="86">
        <v>-47.498896137333418</v>
      </c>
      <c r="E212" s="86">
        <v>-45.24670438165505</v>
      </c>
      <c r="F212" s="86">
        <v>-45.42121033982535</v>
      </c>
      <c r="G212" s="86">
        <v>-43.89965662579246</v>
      </c>
      <c r="H212" s="86">
        <v>-39.119956515841984</v>
      </c>
      <c r="I212" s="86">
        <v>-35.820067721894134</v>
      </c>
      <c r="J212" s="86">
        <v>-33.73398290470022</v>
      </c>
      <c r="K212" s="86">
        <v>-35.925310433959076</v>
      </c>
      <c r="L212" s="86">
        <v>-38.641067399320896</v>
      </c>
    </row>
    <row r="213" spans="1:12">
      <c r="A213" s="1" t="s">
        <v>131</v>
      </c>
      <c r="B213" s="87"/>
      <c r="C213" s="86">
        <v>-53.728509999999957</v>
      </c>
      <c r="D213" s="86">
        <v>-53.446914055049078</v>
      </c>
      <c r="E213" s="86">
        <v>-64.677991034810262</v>
      </c>
      <c r="F213" s="86">
        <v>-61.710606811237675</v>
      </c>
      <c r="G213" s="86">
        <v>-62.087253760286089</v>
      </c>
      <c r="H213" s="86">
        <v>-63.398914320596042</v>
      </c>
      <c r="I213" s="86">
        <v>-56.500410218972945</v>
      </c>
      <c r="J213" s="86">
        <v>-51.714614973175486</v>
      </c>
      <c r="K213" s="86">
        <v>-48.717191132104574</v>
      </c>
      <c r="L213" s="86">
        <v>-51.896156814584181</v>
      </c>
    </row>
    <row r="214" spans="1:12">
      <c r="A214" s="1" t="s">
        <v>132</v>
      </c>
      <c r="B214" s="87"/>
      <c r="C214" s="86">
        <v>-78.482149999999933</v>
      </c>
      <c r="D214" s="86">
        <v>-67.913842427549284</v>
      </c>
      <c r="E214" s="86">
        <v>-67.309908166902005</v>
      </c>
      <c r="F214" s="86">
        <v>-80.585527783636863</v>
      </c>
      <c r="G214" s="86">
        <v>-76.626365759647712</v>
      </c>
      <c r="H214" s="86">
        <v>-80.708016304944792</v>
      </c>
      <c r="I214" s="86">
        <v>-82.318008615126516</v>
      </c>
      <c r="J214" s="86">
        <v>-73.303099810614967</v>
      </c>
      <c r="K214" s="86">
        <v>-67.364530367203798</v>
      </c>
      <c r="L214" s="86">
        <v>-63.264368926713786</v>
      </c>
    </row>
    <row r="215" spans="1:12">
      <c r="A215" s="1" t="s">
        <v>133</v>
      </c>
      <c r="B215" s="87"/>
      <c r="C215" s="86">
        <v>-111.86498999999991</v>
      </c>
      <c r="D215" s="86">
        <v>-98.087523701055588</v>
      </c>
      <c r="E215" s="86">
        <v>-85.535085019302073</v>
      </c>
      <c r="F215" s="86">
        <v>-85.269230956648045</v>
      </c>
      <c r="G215" s="86">
        <v>-103.13645742701779</v>
      </c>
      <c r="H215" s="86">
        <v>-102.80751499162258</v>
      </c>
      <c r="I215" s="86">
        <v>-108.1322027858368</v>
      </c>
      <c r="J215" s="86">
        <v>-110.37303433702421</v>
      </c>
      <c r="K215" s="86">
        <v>-98.336727188849522</v>
      </c>
      <c r="L215" s="86">
        <v>-90.131245179959635</v>
      </c>
    </row>
    <row r="216" spans="1:12">
      <c r="A216" s="1" t="s">
        <v>134</v>
      </c>
      <c r="B216" s="87"/>
      <c r="C216" s="86">
        <v>-134.33249000000001</v>
      </c>
      <c r="D216" s="86">
        <v>-156.96857816156989</v>
      </c>
      <c r="E216" s="86">
        <v>-138.6706110581155</v>
      </c>
      <c r="F216" s="86">
        <v>-122.20548148598272</v>
      </c>
      <c r="G216" s="86">
        <v>-123.02182525257814</v>
      </c>
      <c r="H216" s="86">
        <v>-155.7759282885761</v>
      </c>
      <c r="I216" s="86">
        <v>-155.06443416567339</v>
      </c>
      <c r="J216" s="86">
        <v>-162.92197991077418</v>
      </c>
      <c r="K216" s="86">
        <v>-166.39435828794197</v>
      </c>
      <c r="L216" s="86">
        <v>-148.30733974588796</v>
      </c>
    </row>
    <row r="217" spans="1:12">
      <c r="A217" s="1" t="s">
        <v>135</v>
      </c>
      <c r="B217" s="87"/>
      <c r="C217" s="86">
        <v>-159.70920000000004</v>
      </c>
      <c r="D217" s="86">
        <v>-203.05168600315449</v>
      </c>
      <c r="E217" s="86">
        <v>-239.79243555074189</v>
      </c>
      <c r="F217" s="86">
        <v>-214.78237730760142</v>
      </c>
      <c r="G217" s="86">
        <v>-191.02032464028963</v>
      </c>
      <c r="H217" s="86">
        <v>-201.02003093786311</v>
      </c>
      <c r="I217" s="86">
        <v>-253.56930526478294</v>
      </c>
      <c r="J217" s="86">
        <v>-253.03211526334709</v>
      </c>
      <c r="K217" s="86">
        <v>-266.35704426465026</v>
      </c>
      <c r="L217" s="86">
        <v>-271.75517463642069</v>
      </c>
    </row>
    <row r="218" spans="1:12">
      <c r="A218" s="1" t="s">
        <v>136</v>
      </c>
      <c r="B218" s="87"/>
      <c r="C218" s="86">
        <v>-231.47481999999997</v>
      </c>
      <c r="D218" s="86">
        <v>-226.42738967727797</v>
      </c>
      <c r="E218" s="86">
        <v>-287.11802994830344</v>
      </c>
      <c r="F218" s="86">
        <v>-336.2507052334181</v>
      </c>
      <c r="G218" s="86">
        <v>-299.81523391186829</v>
      </c>
      <c r="H218" s="86">
        <v>-271.49659077956937</v>
      </c>
      <c r="I218" s="86">
        <v>-286.69922458774499</v>
      </c>
      <c r="J218" s="86">
        <v>-359.27316166025258</v>
      </c>
      <c r="K218" s="86">
        <v>-360.0345394951463</v>
      </c>
      <c r="L218" s="86">
        <v>-380.22478263547322</v>
      </c>
    </row>
    <row r="219" spans="1:12">
      <c r="A219" s="1" t="s">
        <v>137</v>
      </c>
      <c r="B219" s="87"/>
      <c r="C219" s="86">
        <v>-572.93254000000002</v>
      </c>
      <c r="D219" s="86">
        <v>-735.18287497566484</v>
      </c>
      <c r="E219" s="86">
        <v>-822.6450987061595</v>
      </c>
      <c r="F219" s="86">
        <v>-1002.3011165407219</v>
      </c>
      <c r="G219" s="86">
        <v>-1202.2422712728853</v>
      </c>
      <c r="H219" s="86">
        <v>-1259.7187855630966</v>
      </c>
      <c r="I219" s="86">
        <v>-1231.0269557866498</v>
      </c>
      <c r="J219" s="86">
        <v>-1250.1786390272141</v>
      </c>
      <c r="K219" s="86">
        <v>-1403.5552403794409</v>
      </c>
      <c r="L219" s="86">
        <v>-1490.6252277002645</v>
      </c>
    </row>
    <row r="220" spans="1:12">
      <c r="A220" s="1" t="s">
        <v>107</v>
      </c>
      <c r="B220" s="87"/>
      <c r="C220" s="86"/>
      <c r="D220" s="86"/>
      <c r="E220" s="86"/>
      <c r="F220" s="86"/>
      <c r="G220" s="86"/>
      <c r="H220" s="86"/>
      <c r="I220" s="86"/>
      <c r="J220" s="86"/>
      <c r="K220" s="86"/>
      <c r="L220" s="86"/>
    </row>
    <row r="221" spans="1:12">
      <c r="A221" s="1" t="s">
        <v>108</v>
      </c>
      <c r="B221" s="87"/>
      <c r="C221" s="86"/>
      <c r="D221" s="86"/>
      <c r="E221" s="86"/>
      <c r="F221" s="86"/>
      <c r="G221" s="86"/>
      <c r="H221" s="86"/>
      <c r="I221" s="86"/>
      <c r="J221" s="86"/>
      <c r="K221" s="86"/>
      <c r="L221" s="86"/>
    </row>
    <row r="222" spans="1:12">
      <c r="A222" s="1" t="s">
        <v>109</v>
      </c>
      <c r="B222" s="87"/>
      <c r="C222" s="86"/>
      <c r="D222" s="86"/>
      <c r="E222" s="86"/>
      <c r="F222" s="86"/>
      <c r="G222" s="86"/>
      <c r="H222" s="86"/>
      <c r="I222" s="86"/>
      <c r="J222" s="86"/>
      <c r="K222" s="86"/>
      <c r="L222" s="86"/>
    </row>
    <row r="223" spans="1:12">
      <c r="A223" s="1" t="s">
        <v>110</v>
      </c>
      <c r="B223" s="87"/>
      <c r="C223" s="86"/>
      <c r="D223" s="86"/>
      <c r="E223" s="86"/>
      <c r="F223" s="86"/>
      <c r="G223" s="86"/>
      <c r="H223" s="86"/>
      <c r="I223" s="86"/>
      <c r="J223" s="86"/>
      <c r="K223" s="86"/>
      <c r="L223" s="86"/>
    </row>
    <row r="224" spans="1:12">
      <c r="A224" s="1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</row>
    <row r="225" spans="1:12">
      <c r="A225" s="1" t="s">
        <v>111</v>
      </c>
      <c r="B225" s="74">
        <v>2020</v>
      </c>
      <c r="C225" s="74">
        <v>2025</v>
      </c>
      <c r="D225" s="74">
        <v>2030</v>
      </c>
      <c r="E225" s="74">
        <v>2035</v>
      </c>
      <c r="F225" s="74">
        <v>2040</v>
      </c>
      <c r="G225" s="74">
        <v>2045</v>
      </c>
      <c r="H225" s="74">
        <v>2050</v>
      </c>
      <c r="I225" s="74">
        <v>2055</v>
      </c>
      <c r="J225" s="74">
        <v>2060</v>
      </c>
      <c r="K225" s="74">
        <v>2065</v>
      </c>
      <c r="L225" s="74">
        <v>2070</v>
      </c>
    </row>
    <row r="226" spans="1:12">
      <c r="A226" s="1" t="s">
        <v>87</v>
      </c>
      <c r="B226" s="86"/>
      <c r="C226" s="86">
        <v>659.69413008891399</v>
      </c>
      <c r="D226" s="86">
        <v>531.91289328377798</v>
      </c>
      <c r="E226" s="86">
        <v>470.91805477399612</v>
      </c>
      <c r="F226" s="86">
        <v>447.03496490756288</v>
      </c>
      <c r="G226" s="86">
        <v>426.7230414902416</v>
      </c>
      <c r="H226" s="86">
        <v>372.82786119389061</v>
      </c>
      <c r="I226" s="86">
        <v>274.52519945423217</v>
      </c>
      <c r="J226" s="86">
        <v>162.76852168579614</v>
      </c>
      <c r="K226" s="86">
        <v>65.947940909524164</v>
      </c>
      <c r="L226" s="86">
        <v>40.657718962521017</v>
      </c>
    </row>
    <row r="227" spans="1:12">
      <c r="A227" s="1" t="s">
        <v>119</v>
      </c>
      <c r="B227" s="87"/>
      <c r="C227" s="88">
        <v>1463.3792900889141</v>
      </c>
      <c r="D227" s="88">
        <v>1445.6673299287672</v>
      </c>
      <c r="E227" s="88">
        <v>1466.4239755121021</v>
      </c>
      <c r="F227" s="88">
        <v>1523.9869795132947</v>
      </c>
      <c r="G227" s="88">
        <v>1560.0762309134329</v>
      </c>
      <c r="H227" s="88">
        <v>1537.0502116067214</v>
      </c>
      <c r="I227" s="88">
        <v>1463.2842580212459</v>
      </c>
      <c r="J227" s="88">
        <v>1395.5362851824189</v>
      </c>
      <c r="K227" s="88">
        <v>1370.8333558475322</v>
      </c>
      <c r="L227" s="88">
        <v>1372.4547171490069</v>
      </c>
    </row>
    <row r="228" spans="1:12">
      <c r="A228" s="1" t="s">
        <v>120</v>
      </c>
      <c r="B228" s="87"/>
      <c r="C228" s="88">
        <v>-0.95105999999999125</v>
      </c>
      <c r="D228" s="88">
        <v>-0.86339378115242926</v>
      </c>
      <c r="E228" s="88">
        <v>-0.78066035816151258</v>
      </c>
      <c r="F228" s="88">
        <v>-0.70388350824586177</v>
      </c>
      <c r="G228" s="88">
        <v>-0.68579414078090706</v>
      </c>
      <c r="H228" s="88">
        <v>-0.70203430391096755</v>
      </c>
      <c r="I228" s="88">
        <v>-0.69167259522294844</v>
      </c>
      <c r="J228" s="88">
        <v>-0.65847791610948814</v>
      </c>
      <c r="K228" s="88">
        <v>-0.62799132833201932</v>
      </c>
      <c r="L228" s="88">
        <v>-0.61687501013132151</v>
      </c>
    </row>
    <row r="229" spans="1:12">
      <c r="A229" s="1" t="s">
        <v>121</v>
      </c>
      <c r="B229" s="87"/>
      <c r="C229" s="88">
        <v>-0.35549999999996085</v>
      </c>
      <c r="D229" s="88">
        <v>-0.35567007218016222</v>
      </c>
      <c r="E229" s="88">
        <v>-0.31126545465492006</v>
      </c>
      <c r="F229" s="88">
        <v>-0.28967074741368692</v>
      </c>
      <c r="G229" s="88">
        <v>-0.2760723261732792</v>
      </c>
      <c r="H229" s="88">
        <v>-0.2837142552307112</v>
      </c>
      <c r="I229" s="88">
        <v>-0.29043283958901989</v>
      </c>
      <c r="J229" s="88">
        <v>-0.28614618228396993</v>
      </c>
      <c r="K229" s="88">
        <v>-0.27241348452196534</v>
      </c>
      <c r="L229" s="88">
        <v>-0.25980112896004526</v>
      </c>
    </row>
    <row r="230" spans="1:12">
      <c r="A230" s="1" t="s">
        <v>122</v>
      </c>
      <c r="B230" s="87"/>
      <c r="C230" s="88">
        <v>-1.311989999999942</v>
      </c>
      <c r="D230" s="88">
        <v>-1.3835119410379857</v>
      </c>
      <c r="E230" s="88">
        <v>-1.322729128750959</v>
      </c>
      <c r="F230" s="88">
        <v>-1.1489197208192814</v>
      </c>
      <c r="G230" s="88">
        <v>-1.0090059521610333</v>
      </c>
      <c r="H230" s="88">
        <v>-0.99929681953091432</v>
      </c>
      <c r="I230" s="88">
        <v>-1.0269582498090783</v>
      </c>
      <c r="J230" s="88">
        <v>-1.0512774565693894</v>
      </c>
      <c r="K230" s="88">
        <v>-1.0357610769643335</v>
      </c>
      <c r="L230" s="88">
        <v>-0.98605293929124738</v>
      </c>
    </row>
    <row r="231" spans="1:12">
      <c r="A231" s="1" t="s">
        <v>123</v>
      </c>
      <c r="B231" s="87"/>
      <c r="C231" s="88">
        <v>-2.5289600000000223</v>
      </c>
      <c r="D231" s="88">
        <v>-2.7677594013877584</v>
      </c>
      <c r="E231" s="88">
        <v>-2.8971194534487821</v>
      </c>
      <c r="F231" s="88">
        <v>-2.7539740172542855</v>
      </c>
      <c r="G231" s="88">
        <v>-2.4109304323702521</v>
      </c>
      <c r="H231" s="88">
        <v>-2.2730807927851595</v>
      </c>
      <c r="I231" s="88">
        <v>-2.2512081340076175</v>
      </c>
      <c r="J231" s="88">
        <v>-2.3135235898595821</v>
      </c>
      <c r="K231" s="88">
        <v>-2.3683097104609914</v>
      </c>
      <c r="L231" s="88">
        <v>-2.3333545306840273</v>
      </c>
    </row>
    <row r="232" spans="1:12">
      <c r="A232" s="1" t="s">
        <v>124</v>
      </c>
      <c r="B232" s="87"/>
      <c r="C232" s="88">
        <v>-2.2138999999999625</v>
      </c>
      <c r="D232" s="88">
        <v>-2.2500655068744142</v>
      </c>
      <c r="E232" s="88">
        <v>-2.519134555865588</v>
      </c>
      <c r="F232" s="88">
        <v>-2.7154127336762999</v>
      </c>
      <c r="G232" s="88">
        <v>-2.6533496555027805</v>
      </c>
      <c r="H232" s="88">
        <v>-2.4314170037424954</v>
      </c>
      <c r="I232" s="88">
        <v>-2.2923960045685567</v>
      </c>
      <c r="J232" s="88">
        <v>-2.2703374856852525</v>
      </c>
      <c r="K232" s="88">
        <v>-2.3331824591113302</v>
      </c>
      <c r="L232" s="88">
        <v>-2.388434117728619</v>
      </c>
    </row>
    <row r="233" spans="1:12">
      <c r="A233" s="1" t="s">
        <v>125</v>
      </c>
      <c r="B233" s="87"/>
      <c r="C233" s="88">
        <v>-3.1095900000000296</v>
      </c>
      <c r="D233" s="88">
        <v>-2.9777696147970243</v>
      </c>
      <c r="E233" s="88">
        <v>-2.9514760714246626</v>
      </c>
      <c r="F233" s="88">
        <v>-3.2640431525968325</v>
      </c>
      <c r="G233" s="88">
        <v>-3.4582598601873809</v>
      </c>
      <c r="H233" s="88">
        <v>-3.441187038692489</v>
      </c>
      <c r="I233" s="88">
        <v>-3.153357742196913</v>
      </c>
      <c r="J233" s="88">
        <v>-2.9730583762723013</v>
      </c>
      <c r="K233" s="88">
        <v>-2.9444502020286407</v>
      </c>
      <c r="L233" s="88">
        <v>-3.0259552187354619</v>
      </c>
    </row>
    <row r="234" spans="1:12">
      <c r="A234" s="1" t="s">
        <v>126</v>
      </c>
      <c r="B234" s="87"/>
      <c r="C234" s="88">
        <v>-5.6476800000000287</v>
      </c>
      <c r="D234" s="88">
        <v>-5.1642433780528485</v>
      </c>
      <c r="E234" s="88">
        <v>-4.5876387148235986</v>
      </c>
      <c r="F234" s="88">
        <v>-4.3493878386394202</v>
      </c>
      <c r="G234" s="88">
        <v>-4.5987217759322165</v>
      </c>
      <c r="H234" s="88">
        <v>-4.9048694294344743</v>
      </c>
      <c r="I234" s="88">
        <v>-4.8806549505896291</v>
      </c>
      <c r="J234" s="88">
        <v>-4.472425038913677</v>
      </c>
      <c r="K234" s="88">
        <v>-4.2167054331515663</v>
      </c>
      <c r="L234" s="88">
        <v>-4.1761302985600146</v>
      </c>
    </row>
    <row r="235" spans="1:12">
      <c r="A235" s="1" t="s">
        <v>127</v>
      </c>
      <c r="B235" s="87"/>
      <c r="C235" s="88">
        <v>-9.569350000000064</v>
      </c>
      <c r="D235" s="88">
        <v>-9.6325214581288581</v>
      </c>
      <c r="E235" s="88">
        <v>-8.3056296494735236</v>
      </c>
      <c r="F235" s="88">
        <v>-7.1172660299779578</v>
      </c>
      <c r="G235" s="88">
        <v>-6.4860910791294586</v>
      </c>
      <c r="H235" s="88">
        <v>-7.0212062752681881</v>
      </c>
      <c r="I235" s="88">
        <v>-7.4886243820078491</v>
      </c>
      <c r="J235" s="88">
        <v>-7.4516543587923616</v>
      </c>
      <c r="K235" s="88">
        <v>-6.8283797713597831</v>
      </c>
      <c r="L235" s="88">
        <v>-6.4379538686485729</v>
      </c>
    </row>
    <row r="236" spans="1:12">
      <c r="A236" s="1" t="s">
        <v>128</v>
      </c>
      <c r="B236" s="87"/>
      <c r="C236" s="88">
        <v>-14.487990000000075</v>
      </c>
      <c r="D236" s="88">
        <v>-14.607125437468495</v>
      </c>
      <c r="E236" s="88">
        <v>-14.307939867711479</v>
      </c>
      <c r="F236" s="88">
        <v>-12.17546443445814</v>
      </c>
      <c r="G236" s="88">
        <v>-10.274095119020657</v>
      </c>
      <c r="H236" s="88">
        <v>-9.8483114700127103</v>
      </c>
      <c r="I236" s="88">
        <v>-10.660816422474534</v>
      </c>
      <c r="J236" s="88">
        <v>-11.370531880635149</v>
      </c>
      <c r="K236" s="88">
        <v>-11.314397561946457</v>
      </c>
      <c r="L236" s="88">
        <v>-10.36803368985548</v>
      </c>
    </row>
    <row r="237" spans="1:12">
      <c r="A237" s="1" t="s">
        <v>129</v>
      </c>
      <c r="B237" s="87"/>
      <c r="C237" s="88">
        <v>-22.851320000000008</v>
      </c>
      <c r="D237" s="88">
        <v>-21.521216088012793</v>
      </c>
      <c r="E237" s="88">
        <v>-21.411036660356562</v>
      </c>
      <c r="F237" s="88">
        <v>-20.905380638153915</v>
      </c>
      <c r="G237" s="88">
        <v>-17.705869491176614</v>
      </c>
      <c r="H237" s="88">
        <v>-15.844306926476765</v>
      </c>
      <c r="I237" s="88">
        <v>-15.187680066300272</v>
      </c>
      <c r="J237" s="88">
        <v>-16.440693367905236</v>
      </c>
      <c r="K237" s="88">
        <v>-17.535188738961693</v>
      </c>
      <c r="L237" s="88">
        <v>-17.448620592170286</v>
      </c>
    </row>
    <row r="238" spans="1:12">
      <c r="A238" s="1" t="s">
        <v>130</v>
      </c>
      <c r="B238" s="87"/>
      <c r="C238" s="88">
        <v>-27.144080000000013</v>
      </c>
      <c r="D238" s="88">
        <v>-33.601073359787634</v>
      </c>
      <c r="E238" s="88">
        <v>-31.477190193642315</v>
      </c>
      <c r="F238" s="88">
        <v>-31.137927597126954</v>
      </c>
      <c r="G238" s="88">
        <v>-30.207531421019198</v>
      </c>
      <c r="H238" s="88">
        <v>-27.038684713430399</v>
      </c>
      <c r="I238" s="88">
        <v>-24.19588711536117</v>
      </c>
      <c r="J238" s="88">
        <v>-23.193150330504068</v>
      </c>
      <c r="K238" s="88">
        <v>-25.106630581824938</v>
      </c>
      <c r="L238" s="88">
        <v>-26.778037641108412</v>
      </c>
    </row>
    <row r="239" spans="1:12">
      <c r="A239" s="1" t="s">
        <v>131</v>
      </c>
      <c r="B239" s="87"/>
      <c r="C239" s="88">
        <v>-37.788430000000012</v>
      </c>
      <c r="D239" s="88">
        <v>-37.056623841534545</v>
      </c>
      <c r="E239" s="88">
        <v>-45.934180058242362</v>
      </c>
      <c r="F239" s="88">
        <v>-43.116848069268656</v>
      </c>
      <c r="G239" s="88">
        <v>-42.771045291643858</v>
      </c>
      <c r="H239" s="88">
        <v>-43.957179938897589</v>
      </c>
      <c r="I239" s="88">
        <v>-39.345960207538148</v>
      </c>
      <c r="J239" s="88">
        <v>-35.209198291890722</v>
      </c>
      <c r="K239" s="88">
        <v>-33.750042935268468</v>
      </c>
      <c r="L239" s="88">
        <v>-36.534487468141208</v>
      </c>
    </row>
    <row r="240" spans="1:12">
      <c r="A240" s="1" t="s">
        <v>132</v>
      </c>
      <c r="B240" s="87"/>
      <c r="C240" s="88">
        <v>-50.846639999999958</v>
      </c>
      <c r="D240" s="88">
        <v>-44.343647557762488</v>
      </c>
      <c r="E240" s="88">
        <v>-43.099331762383038</v>
      </c>
      <c r="F240" s="88">
        <v>-52.933978304514099</v>
      </c>
      <c r="G240" s="88">
        <v>-49.220240331212764</v>
      </c>
      <c r="H240" s="88">
        <v>-51.122160621366149</v>
      </c>
      <c r="I240" s="88">
        <v>-52.539889964710461</v>
      </c>
      <c r="J240" s="88">
        <v>-47.028322170200056</v>
      </c>
      <c r="K240" s="88">
        <v>-42.083850842411529</v>
      </c>
      <c r="L240" s="88">
        <v>-40.339793057428111</v>
      </c>
    </row>
    <row r="241" spans="1:12">
      <c r="A241" s="1" t="s">
        <v>133</v>
      </c>
      <c r="B241" s="87"/>
      <c r="C241" s="88">
        <v>-77.091749999999934</v>
      </c>
      <c r="D241" s="88">
        <v>-66.30614515942284</v>
      </c>
      <c r="E241" s="88">
        <v>-58.387848783355899</v>
      </c>
      <c r="F241" s="88">
        <v>-57.305664498443406</v>
      </c>
      <c r="G241" s="88">
        <v>-71.104002379725642</v>
      </c>
      <c r="H241" s="88">
        <v>-69.743485219930832</v>
      </c>
      <c r="I241" s="88">
        <v>-72.43844462592304</v>
      </c>
      <c r="J241" s="88">
        <v>-74.447321153912966</v>
      </c>
      <c r="K241" s="88">
        <v>-66.637608230359433</v>
      </c>
      <c r="L241" s="88">
        <v>-59.631452619385932</v>
      </c>
    </row>
    <row r="242" spans="1:12">
      <c r="A242" s="1" t="s">
        <v>134</v>
      </c>
      <c r="B242" s="87"/>
      <c r="C242" s="88">
        <v>-94.200779999999966</v>
      </c>
      <c r="D242" s="88">
        <v>-111.19307571071812</v>
      </c>
      <c r="E242" s="88">
        <v>-96.860566430048607</v>
      </c>
      <c r="F242" s="88">
        <v>-86.469104122998147</v>
      </c>
      <c r="G242" s="88">
        <v>-86.107238032395088</v>
      </c>
      <c r="H242" s="88">
        <v>-111.57590023145217</v>
      </c>
      <c r="I242" s="88">
        <v>-109.44098627718888</v>
      </c>
      <c r="J242" s="88">
        <v>-113.66989761476697</v>
      </c>
      <c r="K242" s="88">
        <v>-116.82221252760824</v>
      </c>
      <c r="L242" s="88">
        <v>-104.56726595876147</v>
      </c>
    </row>
    <row r="243" spans="1:12">
      <c r="A243" s="1" t="s">
        <v>135</v>
      </c>
      <c r="B243" s="87"/>
      <c r="C243" s="88">
        <v>-103.99068000000003</v>
      </c>
      <c r="D243" s="88">
        <v>-131.64142818431472</v>
      </c>
      <c r="E243" s="88">
        <v>-157.69711245143506</v>
      </c>
      <c r="F243" s="88">
        <v>-139.29563519351689</v>
      </c>
      <c r="G243" s="88">
        <v>-126.103667165922</v>
      </c>
      <c r="H243" s="88">
        <v>-130.8292083315331</v>
      </c>
      <c r="I243" s="88">
        <v>-169.52566392464252</v>
      </c>
      <c r="J243" s="88">
        <v>-166.28192845159057</v>
      </c>
      <c r="K243" s="88">
        <v>-172.70723177152095</v>
      </c>
      <c r="L243" s="88">
        <v>-177.4967811042211</v>
      </c>
    </row>
    <row r="244" spans="1:12">
      <c r="A244" s="1" t="s">
        <v>136</v>
      </c>
      <c r="B244" s="87"/>
      <c r="C244" s="88">
        <v>-138.83329999999998</v>
      </c>
      <c r="D244" s="88">
        <v>-134.23565872164193</v>
      </c>
      <c r="E244" s="88">
        <v>-167.72231361193997</v>
      </c>
      <c r="F244" s="88">
        <v>-197.72324359622476</v>
      </c>
      <c r="G244" s="88">
        <v>-171.43754346285439</v>
      </c>
      <c r="H244" s="88">
        <v>-156.61151615576321</v>
      </c>
      <c r="I244" s="88">
        <v>-162.48029208619724</v>
      </c>
      <c r="J244" s="88">
        <v>-210.53845499685329</v>
      </c>
      <c r="K244" s="88">
        <v>-206.50997317820415</v>
      </c>
      <c r="L244" s="88">
        <v>-214.48972917824926</v>
      </c>
    </row>
    <row r="245" spans="1:12">
      <c r="A245" s="1" t="s">
        <v>137</v>
      </c>
      <c r="B245" s="87"/>
      <c r="C245" s="88">
        <v>-210.76215999999999</v>
      </c>
      <c r="D245" s="88">
        <v>-293.85350743071405</v>
      </c>
      <c r="E245" s="88">
        <v>-334.932747532387</v>
      </c>
      <c r="F245" s="88">
        <v>-413.54621040240397</v>
      </c>
      <c r="G245" s="88">
        <v>-506.84373150598401</v>
      </c>
      <c r="H245" s="88">
        <v>-525.5947908853725</v>
      </c>
      <c r="I245" s="88">
        <v>-510.86813297868616</v>
      </c>
      <c r="J245" s="88">
        <v>-513.1113648338777</v>
      </c>
      <c r="K245" s="88">
        <v>-591.79108510397111</v>
      </c>
      <c r="L245" s="88">
        <v>-623.91823976442527</v>
      </c>
    </row>
    <row r="246" spans="1:12">
      <c r="A246" s="1" t="s">
        <v>107</v>
      </c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</row>
    <row r="247" spans="1:12">
      <c r="A247" s="1" t="s">
        <v>108</v>
      </c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</row>
    <row r="248" spans="1:12">
      <c r="A248" s="1" t="s">
        <v>109</v>
      </c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</row>
    <row r="249" spans="1:12">
      <c r="A249" s="1" t="s">
        <v>110</v>
      </c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</row>
    <row r="250" spans="1:12">
      <c r="A250" s="1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</row>
    <row r="251" spans="1:12">
      <c r="A251" s="1" t="s">
        <v>112</v>
      </c>
      <c r="B251" s="74">
        <v>2020</v>
      </c>
      <c r="C251" s="74">
        <v>2025</v>
      </c>
      <c r="D251" s="74">
        <v>2030</v>
      </c>
      <c r="E251" s="74">
        <v>2035</v>
      </c>
      <c r="F251" s="74">
        <v>2040</v>
      </c>
      <c r="G251" s="74">
        <v>2045</v>
      </c>
      <c r="H251" s="74">
        <v>2050</v>
      </c>
      <c r="I251" s="74">
        <v>2055</v>
      </c>
      <c r="J251" s="74">
        <v>2060</v>
      </c>
      <c r="K251" s="74">
        <v>2065</v>
      </c>
      <c r="L251" s="74">
        <v>2070</v>
      </c>
    </row>
    <row r="252" spans="1:12">
      <c r="A252" s="1" t="s">
        <v>87</v>
      </c>
      <c r="B252" s="86"/>
      <c r="C252" s="86">
        <v>716.79119019482278</v>
      </c>
      <c r="D252" s="86">
        <v>604.99865160615434</v>
      </c>
      <c r="E252" s="86">
        <v>547.22422663429916</v>
      </c>
      <c r="F252" s="86">
        <v>492.19850353877041</v>
      </c>
      <c r="G252" s="86">
        <v>438.34409405710721</v>
      </c>
      <c r="H252" s="86">
        <v>377.6023787915974</v>
      </c>
      <c r="I252" s="86">
        <v>297.24721256471548</v>
      </c>
      <c r="J252" s="86">
        <v>189.69078165247038</v>
      </c>
      <c r="K252" s="86">
        <v>85.721356320678751</v>
      </c>
      <c r="L252" s="86">
        <v>28.184790874742703</v>
      </c>
    </row>
    <row r="253" spans="1:12">
      <c r="A253" s="1" t="s">
        <v>119</v>
      </c>
      <c r="B253" s="87"/>
      <c r="C253" s="88">
        <v>1391.0957301948224</v>
      </c>
      <c r="D253" s="88">
        <v>1374.2483312764937</v>
      </c>
      <c r="E253" s="88">
        <v>1393.967496593659</v>
      </c>
      <c r="F253" s="88">
        <v>1448.6792708986791</v>
      </c>
      <c r="G253" s="88">
        <v>1482.9706546933091</v>
      </c>
      <c r="H253" s="88">
        <v>1461.0676791652675</v>
      </c>
      <c r="I253" s="88">
        <v>1390.9482713588816</v>
      </c>
      <c r="J253" s="88">
        <v>1326.5493514691368</v>
      </c>
      <c r="K253" s="88">
        <v>1303.0675866189317</v>
      </c>
      <c r="L253" s="88">
        <v>1304.6087975539724</v>
      </c>
    </row>
    <row r="254" spans="1:12">
      <c r="A254" s="1" t="s">
        <v>120</v>
      </c>
      <c r="B254" s="87"/>
      <c r="C254" s="88">
        <v>-0.9669600000000198</v>
      </c>
      <c r="D254" s="88">
        <v>-0.84856839541884088</v>
      </c>
      <c r="E254" s="88">
        <v>-0.76957906551484323</v>
      </c>
      <c r="F254" s="88">
        <v>-0.71092342326278068</v>
      </c>
      <c r="G254" s="88">
        <v>-0.68087925732233634</v>
      </c>
      <c r="H254" s="88">
        <v>-0.6969962077058115</v>
      </c>
      <c r="I254" s="88">
        <v>-0.68670180920763257</v>
      </c>
      <c r="J254" s="88">
        <v>-0.65374568753863327</v>
      </c>
      <c r="K254" s="88">
        <v>-0.62347819519045511</v>
      </c>
      <c r="L254" s="88">
        <v>-0.6124417657108594</v>
      </c>
    </row>
    <row r="255" spans="1:12">
      <c r="A255" s="1" t="s">
        <v>121</v>
      </c>
      <c r="B255" s="87"/>
      <c r="C255" s="88">
        <v>-0.46342000000000949</v>
      </c>
      <c r="D255" s="88">
        <v>-0.48317503631398195</v>
      </c>
      <c r="E255" s="88">
        <v>-0.39750709125655453</v>
      </c>
      <c r="F255" s="88">
        <v>-0.35548458298497992</v>
      </c>
      <c r="G255" s="88">
        <v>-0.32427247289301619</v>
      </c>
      <c r="H255" s="88">
        <v>-0.32808413289557353</v>
      </c>
      <c r="I255" s="88">
        <v>-0.33585014373320454</v>
      </c>
      <c r="J255" s="88">
        <v>-0.33088975058179793</v>
      </c>
      <c r="K255" s="88">
        <v>-0.31500972415259515</v>
      </c>
      <c r="L255" s="88">
        <v>-0.30042522348645972</v>
      </c>
    </row>
    <row r="256" spans="1:12">
      <c r="A256" s="1" t="s">
        <v>122</v>
      </c>
      <c r="B256" s="87"/>
      <c r="C256" s="88">
        <v>-0.58272000000004365</v>
      </c>
      <c r="D256" s="88">
        <v>-0.65472970679300313</v>
      </c>
      <c r="E256" s="88">
        <v>-0.66732211141065301</v>
      </c>
      <c r="F256" s="88">
        <v>-0.56013827104605551</v>
      </c>
      <c r="G256" s="88">
        <v>-0.50788303823522141</v>
      </c>
      <c r="H256" s="88">
        <v>-0.49803536374151069</v>
      </c>
      <c r="I256" s="88">
        <v>-0.5038895192265459</v>
      </c>
      <c r="J256" s="88">
        <v>-0.51581698256573649</v>
      </c>
      <c r="K256" s="88">
        <v>-0.50819854000901432</v>
      </c>
      <c r="L256" s="88">
        <v>-0.48380912863427172</v>
      </c>
    </row>
    <row r="257" spans="1:12">
      <c r="A257" s="1" t="s">
        <v>123</v>
      </c>
      <c r="B257" s="87"/>
      <c r="C257" s="88">
        <v>-1.020209999999985</v>
      </c>
      <c r="D257" s="88">
        <v>-1.0803197309414527</v>
      </c>
      <c r="E257" s="88">
        <v>-1.1876676285782595</v>
      </c>
      <c r="F257" s="88">
        <v>-1.2182513320433916</v>
      </c>
      <c r="G257" s="88">
        <v>-1.0315606900003449</v>
      </c>
      <c r="H257" s="88">
        <v>-0.972571996725483</v>
      </c>
      <c r="I257" s="88">
        <v>-0.95371416583841351</v>
      </c>
      <c r="J257" s="88">
        <v>-0.96492459670652464</v>
      </c>
      <c r="K257" s="88">
        <v>-0.98776512486429691</v>
      </c>
      <c r="L257" s="88">
        <v>-0.97317616769991533</v>
      </c>
    </row>
    <row r="258" spans="1:12">
      <c r="A258" s="1" t="s">
        <v>124</v>
      </c>
      <c r="B258" s="87"/>
      <c r="C258" s="88">
        <v>-1.1595099999999938</v>
      </c>
      <c r="D258" s="88">
        <v>-1.1035179276062759</v>
      </c>
      <c r="E258" s="88">
        <v>-1.158928072959811</v>
      </c>
      <c r="F258" s="88">
        <v>-1.2640007683379277</v>
      </c>
      <c r="G258" s="88">
        <v>-1.2829383962325691</v>
      </c>
      <c r="H258" s="88">
        <v>-1.1298279865782599</v>
      </c>
      <c r="I258" s="88">
        <v>-1.065219983191084</v>
      </c>
      <c r="J258" s="88">
        <v>-1.0445657402474489</v>
      </c>
      <c r="K258" s="88">
        <v>-1.0568440857284003</v>
      </c>
      <c r="L258" s="88">
        <v>-1.0818604208709028</v>
      </c>
    </row>
    <row r="259" spans="1:12">
      <c r="A259" s="1" t="s">
        <v>125</v>
      </c>
      <c r="B259" s="87"/>
      <c r="C259" s="88">
        <v>-1.8530400000000165</v>
      </c>
      <c r="D259" s="88">
        <v>-1.8675806113061506</v>
      </c>
      <c r="E259" s="88">
        <v>-1.7030382216992415</v>
      </c>
      <c r="F259" s="88">
        <v>-1.7480531871910399</v>
      </c>
      <c r="G259" s="88">
        <v>-1.8490355075009699</v>
      </c>
      <c r="H259" s="88">
        <v>-1.9137224613079908</v>
      </c>
      <c r="I259" s="88">
        <v>-1.6853320484277114</v>
      </c>
      <c r="J259" s="88">
        <v>-1.5889581401984598</v>
      </c>
      <c r="K259" s="88">
        <v>-1.5581487975529995</v>
      </c>
      <c r="L259" s="88">
        <v>-1.5764640538455834</v>
      </c>
    </row>
    <row r="260" spans="1:12">
      <c r="A260" s="1" t="s">
        <v>126</v>
      </c>
      <c r="B260" s="87"/>
      <c r="C260" s="88">
        <v>-3.3795200000000412</v>
      </c>
      <c r="D260" s="88">
        <v>-3.0160030036691157</v>
      </c>
      <c r="E260" s="88">
        <v>-2.867050334276831</v>
      </c>
      <c r="F260" s="88">
        <v>-2.5587400272462455</v>
      </c>
      <c r="G260" s="88">
        <v>-2.5604108018428797</v>
      </c>
      <c r="H260" s="88">
        <v>-2.8075726383121524</v>
      </c>
      <c r="I260" s="88">
        <v>-2.9057932083485878</v>
      </c>
      <c r="J260" s="88">
        <v>-2.5590055607051303</v>
      </c>
      <c r="K260" s="88">
        <v>-2.4126715683647957</v>
      </c>
      <c r="L260" s="88">
        <v>-2.3658907104175708</v>
      </c>
    </row>
    <row r="261" spans="1:12">
      <c r="A261" s="1" t="s">
        <v>127</v>
      </c>
      <c r="B261" s="87"/>
      <c r="C261" s="88">
        <v>-5.3720400000000117</v>
      </c>
      <c r="D261" s="88">
        <v>-5.2873157189412181</v>
      </c>
      <c r="E261" s="88">
        <v>-4.5255039701367048</v>
      </c>
      <c r="F261" s="88">
        <v>-4.187348353361287</v>
      </c>
      <c r="G261" s="88">
        <v>-3.6547847843856958</v>
      </c>
      <c r="H261" s="88">
        <v>-3.7511217669383461</v>
      </c>
      <c r="I261" s="88">
        <v>-4.1132254356422235</v>
      </c>
      <c r="J261" s="88">
        <v>-4.2571231718803224</v>
      </c>
      <c r="K261" s="88">
        <v>-3.7490630228431345</v>
      </c>
      <c r="L261" s="88">
        <v>-3.5346768690604167</v>
      </c>
    </row>
    <row r="262" spans="1:12">
      <c r="A262" s="1" t="s">
        <v>128</v>
      </c>
      <c r="B262" s="87"/>
      <c r="C262" s="88">
        <v>-7.7934999999999359</v>
      </c>
      <c r="D262" s="88">
        <v>-8.1420963338877854</v>
      </c>
      <c r="E262" s="88">
        <v>-7.7820592079999766</v>
      </c>
      <c r="F262" s="88">
        <v>-6.5408938576774363</v>
      </c>
      <c r="G262" s="88">
        <v>-5.9682661778859609</v>
      </c>
      <c r="H262" s="88">
        <v>-5.4120369141526288</v>
      </c>
      <c r="I262" s="88">
        <v>-5.5546935510086506</v>
      </c>
      <c r="J262" s="88">
        <v>-6.0908997949844839</v>
      </c>
      <c r="K262" s="88">
        <v>-6.3039848071884208</v>
      </c>
      <c r="L262" s="88">
        <v>-5.5516449449490866</v>
      </c>
    </row>
    <row r="263" spans="1:12">
      <c r="A263" s="1" t="s">
        <v>129</v>
      </c>
      <c r="B263" s="87"/>
      <c r="C263" s="88">
        <v>-10.537439999999952</v>
      </c>
      <c r="D263" s="88">
        <v>-10.419828032703593</v>
      </c>
      <c r="E263" s="88">
        <v>-10.800041212971975</v>
      </c>
      <c r="F263" s="88">
        <v>-10.339288882182384</v>
      </c>
      <c r="G263" s="88">
        <v>-8.7121404502947009</v>
      </c>
      <c r="H263" s="88">
        <v>-8.3825193009474237</v>
      </c>
      <c r="I263" s="88">
        <v>-7.6012869631082323</v>
      </c>
      <c r="J263" s="88">
        <v>-7.8016503477516137</v>
      </c>
      <c r="K263" s="88">
        <v>-8.5547600542305631</v>
      </c>
      <c r="L263" s="88">
        <v>-8.8540411476510332</v>
      </c>
    </row>
    <row r="264" spans="1:12">
      <c r="A264" s="1" t="s">
        <v>130</v>
      </c>
      <c r="B264" s="87"/>
      <c r="C264" s="88">
        <v>-12.165219999999975</v>
      </c>
      <c r="D264" s="88">
        <v>-13.897822777545787</v>
      </c>
      <c r="E264" s="88">
        <v>-13.769514188012733</v>
      </c>
      <c r="F264" s="88">
        <v>-14.283282742698395</v>
      </c>
      <c r="G264" s="88">
        <v>-13.692125204773264</v>
      </c>
      <c r="H264" s="88">
        <v>-12.081271802411587</v>
      </c>
      <c r="I264" s="88">
        <v>-11.62418060653296</v>
      </c>
      <c r="J264" s="88">
        <v>-10.54083257419615</v>
      </c>
      <c r="K264" s="88">
        <v>-10.818679852134139</v>
      </c>
      <c r="L264" s="88">
        <v>-11.863029758212482</v>
      </c>
    </row>
    <row r="265" spans="1:12">
      <c r="A265" s="1" t="s">
        <v>131</v>
      </c>
      <c r="B265" s="87"/>
      <c r="C265" s="88">
        <v>-15.940079999999943</v>
      </c>
      <c r="D265" s="88">
        <v>-16.390290213514536</v>
      </c>
      <c r="E265" s="88">
        <v>-18.743810976567904</v>
      </c>
      <c r="F265" s="88">
        <v>-18.593758741969019</v>
      </c>
      <c r="G265" s="88">
        <v>-19.31620846864223</v>
      </c>
      <c r="H265" s="88">
        <v>-19.441734381698453</v>
      </c>
      <c r="I265" s="88">
        <v>-17.1544500114348</v>
      </c>
      <c r="J265" s="88">
        <v>-16.505416681284768</v>
      </c>
      <c r="K265" s="88">
        <v>-14.967148196836103</v>
      </c>
      <c r="L265" s="88">
        <v>-15.361669346442971</v>
      </c>
    </row>
    <row r="266" spans="1:12">
      <c r="A266" s="1" t="s">
        <v>132</v>
      </c>
      <c r="B266" s="87"/>
      <c r="C266" s="88">
        <v>-27.635509999999972</v>
      </c>
      <c r="D266" s="88">
        <v>-23.570194869786796</v>
      </c>
      <c r="E266" s="88">
        <v>-24.210576404518971</v>
      </c>
      <c r="F266" s="88">
        <v>-27.65154947912276</v>
      </c>
      <c r="G266" s="88">
        <v>-27.406125428434944</v>
      </c>
      <c r="H266" s="88">
        <v>-29.585855683578647</v>
      </c>
      <c r="I266" s="88">
        <v>-29.778118650416051</v>
      </c>
      <c r="J266" s="88">
        <v>-26.274777640414914</v>
      </c>
      <c r="K266" s="88">
        <v>-25.280679524792276</v>
      </c>
      <c r="L266" s="88">
        <v>-22.924575869285675</v>
      </c>
    </row>
    <row r="267" spans="1:12">
      <c r="A267" s="1" t="s">
        <v>133</v>
      </c>
      <c r="B267" s="87"/>
      <c r="C267" s="88">
        <v>-34.773239999999973</v>
      </c>
      <c r="D267" s="88">
        <v>-31.781378541632751</v>
      </c>
      <c r="E267" s="88">
        <v>-27.147236235946174</v>
      </c>
      <c r="F267" s="88">
        <v>-27.963566458204632</v>
      </c>
      <c r="G267" s="88">
        <v>-32.032455047292146</v>
      </c>
      <c r="H267" s="88">
        <v>-33.064029771691743</v>
      </c>
      <c r="I267" s="88">
        <v>-35.693758159913756</v>
      </c>
      <c r="J267" s="88">
        <v>-35.925713183111242</v>
      </c>
      <c r="K267" s="88">
        <v>-31.699118958490086</v>
      </c>
      <c r="L267" s="88">
        <v>-30.499792560573699</v>
      </c>
    </row>
    <row r="268" spans="1:12">
      <c r="A268" s="1" t="s">
        <v>134</v>
      </c>
      <c r="B268" s="87"/>
      <c r="C268" s="88">
        <v>-40.131710000000034</v>
      </c>
      <c r="D268" s="88">
        <v>-45.775502450851789</v>
      </c>
      <c r="E268" s="88">
        <v>-41.810044628066883</v>
      </c>
      <c r="F268" s="88">
        <v>-35.736377362984562</v>
      </c>
      <c r="G268" s="88">
        <v>-36.914587220183051</v>
      </c>
      <c r="H268" s="88">
        <v>-44.200028057123923</v>
      </c>
      <c r="I268" s="88">
        <v>-45.62344788848452</v>
      </c>
      <c r="J268" s="88">
        <v>-49.252082296007217</v>
      </c>
      <c r="K268" s="88">
        <v>-49.572145760333726</v>
      </c>
      <c r="L268" s="88">
        <v>-43.740073787126498</v>
      </c>
    </row>
    <row r="269" spans="1:12">
      <c r="A269" s="1" t="s">
        <v>135</v>
      </c>
      <c r="B269" s="87"/>
      <c r="C269" s="88">
        <v>-55.718520000000005</v>
      </c>
      <c r="D269" s="88">
        <v>-71.410257818839767</v>
      </c>
      <c r="E269" s="88">
        <v>-82.095323099306825</v>
      </c>
      <c r="F269" s="88">
        <v>-75.486742114084535</v>
      </c>
      <c r="G269" s="88">
        <v>-64.916657474367611</v>
      </c>
      <c r="H269" s="88">
        <v>-70.19082260633003</v>
      </c>
      <c r="I269" s="88">
        <v>-84.043641340140439</v>
      </c>
      <c r="J269" s="88">
        <v>-86.750186811756521</v>
      </c>
      <c r="K269" s="88">
        <v>-93.649812493129318</v>
      </c>
      <c r="L269" s="88">
        <v>-94.258393532199605</v>
      </c>
    </row>
    <row r="270" spans="1:12">
      <c r="A270" s="1" t="s">
        <v>136</v>
      </c>
      <c r="B270" s="87"/>
      <c r="C270" s="88">
        <v>-92.641519999999971</v>
      </c>
      <c r="D270" s="88">
        <v>-92.191730955636032</v>
      </c>
      <c r="E270" s="88">
        <v>-119.39571633636348</v>
      </c>
      <c r="F270" s="88">
        <v>-138.52746163719334</v>
      </c>
      <c r="G270" s="88">
        <v>-128.3776904490139</v>
      </c>
      <c r="H270" s="88">
        <v>-114.88507462380613</v>
      </c>
      <c r="I270" s="88">
        <v>-124.21893250154773</v>
      </c>
      <c r="J270" s="88">
        <v>-148.73470666339929</v>
      </c>
      <c r="K270" s="88">
        <v>-153.52456631694218</v>
      </c>
      <c r="L270" s="88">
        <v>-165.73505345722396</v>
      </c>
    </row>
    <row r="271" spans="1:12">
      <c r="A271" s="1" t="s">
        <v>137</v>
      </c>
      <c r="B271" s="87"/>
      <c r="C271" s="88">
        <v>-362.17037999999997</v>
      </c>
      <c r="D271" s="88">
        <v>-441.32936754495074</v>
      </c>
      <c r="E271" s="88">
        <v>-487.7123511737725</v>
      </c>
      <c r="F271" s="88">
        <v>-588.75490613831789</v>
      </c>
      <c r="G271" s="88">
        <v>-695.39853976690142</v>
      </c>
      <c r="H271" s="88">
        <v>-734.12399467772411</v>
      </c>
      <c r="I271" s="88">
        <v>-720.15882280796359</v>
      </c>
      <c r="J271" s="88">
        <v>-737.06727419333629</v>
      </c>
      <c r="K271" s="88">
        <v>-811.76415527546988</v>
      </c>
      <c r="L271" s="88">
        <v>-866.70698793583915</v>
      </c>
    </row>
    <row r="272" spans="1:12">
      <c r="A272" s="1" t="s">
        <v>107</v>
      </c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</row>
    <row r="273" spans="1:12">
      <c r="A273" s="1" t="s">
        <v>108</v>
      </c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</row>
    <row r="274" spans="1:12">
      <c r="A274" s="1" t="s">
        <v>109</v>
      </c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</row>
    <row r="275" spans="1:12">
      <c r="A275" s="1" t="s">
        <v>110</v>
      </c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</row>
    <row r="276" spans="1:12">
      <c r="A276" s="1"/>
    </row>
    <row r="277" spans="1:12">
      <c r="A277" s="1" t="s">
        <v>138</v>
      </c>
    </row>
    <row r="278" spans="1:12">
      <c r="A278" s="90" t="s">
        <v>86</v>
      </c>
      <c r="B278" s="91">
        <v>2020</v>
      </c>
      <c r="C278" s="91">
        <v>2025</v>
      </c>
      <c r="D278" s="91">
        <v>2030</v>
      </c>
      <c r="E278" s="91">
        <v>2035</v>
      </c>
      <c r="F278" s="91">
        <v>2040</v>
      </c>
      <c r="G278" s="91">
        <v>2045</v>
      </c>
      <c r="H278" s="91">
        <v>2050</v>
      </c>
      <c r="I278" s="91">
        <v>2055</v>
      </c>
      <c r="J278" s="91">
        <v>2060</v>
      </c>
      <c r="K278" s="91">
        <v>2065</v>
      </c>
      <c r="L278" s="91">
        <v>2070</v>
      </c>
    </row>
    <row r="279" spans="1:12">
      <c r="A279" s="90" t="s">
        <v>87</v>
      </c>
      <c r="B279" s="92"/>
      <c r="C279" s="92">
        <v>1905.117921480738</v>
      </c>
      <c r="D279" s="92">
        <v>852.21914572965136</v>
      </c>
      <c r="E279" s="92">
        <v>293.06172138519975</v>
      </c>
      <c r="F279" s="92">
        <v>-233.49050480351488</v>
      </c>
      <c r="G279" s="92">
        <v>-717.94923986670335</v>
      </c>
      <c r="H279" s="92">
        <v>-711.96581232099072</v>
      </c>
      <c r="I279" s="92">
        <v>-745.85619246567342</v>
      </c>
      <c r="J279" s="92">
        <v>-783.13820312339135</v>
      </c>
      <c r="K279" s="92">
        <v>-786.34133275074976</v>
      </c>
      <c r="L279" s="92">
        <v>-764.308474098028</v>
      </c>
    </row>
    <row r="280" spans="1:12">
      <c r="A280" s="90" t="s">
        <v>119</v>
      </c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</row>
    <row r="281" spans="1:12">
      <c r="A281" s="90" t="s">
        <v>120</v>
      </c>
      <c r="B281" s="92"/>
      <c r="C281" s="92">
        <v>243.93878757471629</v>
      </c>
      <c r="D281" s="92">
        <v>49.121575689634454</v>
      </c>
      <c r="E281" s="92">
        <v>-2.7632886171135658</v>
      </c>
      <c r="F281" s="92">
        <v>-54.829118436373406</v>
      </c>
      <c r="G281" s="92">
        <v>-111.04943434903348</v>
      </c>
      <c r="H281" s="92">
        <v>-113.67836363327801</v>
      </c>
      <c r="I281" s="92">
        <v>-111.99968394033907</v>
      </c>
      <c r="J281" s="92">
        <v>-106.62460677972066</v>
      </c>
      <c r="K281" s="92">
        <v>-101.68803965377387</v>
      </c>
      <c r="L281" s="92">
        <v>-99.888020202870095</v>
      </c>
    </row>
    <row r="282" spans="1:12">
      <c r="A282" s="90" t="s">
        <v>121</v>
      </c>
      <c r="B282" s="92"/>
      <c r="C282" s="92">
        <v>174.59115119976161</v>
      </c>
      <c r="D282" s="92">
        <v>40.832163736799814</v>
      </c>
      <c r="E282" s="92">
        <v>8.0501168406295847</v>
      </c>
      <c r="F282" s="92">
        <v>-21.164973850007915</v>
      </c>
      <c r="G282" s="92">
        <v>-50.045369114546617</v>
      </c>
      <c r="H282" s="92">
        <v>-51.354708645836254</v>
      </c>
      <c r="I282" s="92">
        <v>-52.570781556668891</v>
      </c>
      <c r="J282" s="92">
        <v>-51.794810642705514</v>
      </c>
      <c r="K282" s="92">
        <v>-49.309079487674204</v>
      </c>
      <c r="L282" s="92">
        <v>-47.026139478221836</v>
      </c>
    </row>
    <row r="283" spans="1:12">
      <c r="A283" s="90" t="s">
        <v>122</v>
      </c>
      <c r="B283" s="92"/>
      <c r="C283" s="92">
        <v>34.511435215535485</v>
      </c>
      <c r="D283" s="92">
        <v>-55.190123940264854</v>
      </c>
      <c r="E283" s="92">
        <v>-112.29913731574463</v>
      </c>
      <c r="F283" s="92">
        <v>-154.42813398293325</v>
      </c>
      <c r="G283" s="92">
        <v>-196.60914253014664</v>
      </c>
      <c r="H283" s="92">
        <v>-193.98096485215893</v>
      </c>
      <c r="I283" s="92">
        <v>-198.17317900011565</v>
      </c>
      <c r="J283" s="92">
        <v>-202.86533144792662</v>
      </c>
      <c r="K283" s="92">
        <v>-199.87035652970062</v>
      </c>
      <c r="L283" s="92">
        <v>-190.27819920683061</v>
      </c>
    </row>
    <row r="284" spans="1:12">
      <c r="A284" s="90" t="s">
        <v>123</v>
      </c>
      <c r="B284" s="92"/>
      <c r="C284" s="92">
        <v>-409.96941934616507</v>
      </c>
      <c r="D284" s="92">
        <v>-492.73287828458751</v>
      </c>
      <c r="E284" s="92">
        <v>-586.15827670319277</v>
      </c>
      <c r="F284" s="92">
        <v>-637.49621748215532</v>
      </c>
      <c r="G284" s="92">
        <v>-604.70134909695639</v>
      </c>
      <c r="H284" s="92">
        <v>-570.12443512889899</v>
      </c>
      <c r="I284" s="92">
        <v>-562.08337427323659</v>
      </c>
      <c r="J284" s="92">
        <v>-573.55684707680211</v>
      </c>
      <c r="K284" s="92">
        <v>-587.13653848560739</v>
      </c>
      <c r="L284" s="92">
        <v>-578.46798156014825</v>
      </c>
    </row>
    <row r="285" spans="1:12">
      <c r="A285" s="90" t="s">
        <v>124</v>
      </c>
      <c r="B285" s="92"/>
      <c r="C285" s="92">
        <v>468.46283856694106</v>
      </c>
      <c r="D285" s="92">
        <v>407.35775333646359</v>
      </c>
      <c r="E285" s="92">
        <v>418.13815766243596</v>
      </c>
      <c r="F285" s="92">
        <v>423.85417315284542</v>
      </c>
      <c r="G285" s="92">
        <v>387.0500735269199</v>
      </c>
      <c r="H285" s="92">
        <v>348.48983510119967</v>
      </c>
      <c r="I285" s="92">
        <v>328.56318494857624</v>
      </c>
      <c r="J285" s="92">
        <v>323.99632149732417</v>
      </c>
      <c r="K285" s="92">
        <v>330.71781620130787</v>
      </c>
      <c r="L285" s="92">
        <v>338.54805240903318</v>
      </c>
    </row>
    <row r="286" spans="1:12">
      <c r="A286" s="90" t="s">
        <v>125</v>
      </c>
      <c r="B286" s="92"/>
      <c r="C286" s="92">
        <v>504.58338607587569</v>
      </c>
      <c r="D286" s="92">
        <v>370.4306356825727</v>
      </c>
      <c r="E286" s="92">
        <v>308.75989636722488</v>
      </c>
      <c r="F286" s="92">
        <v>275.32573908581475</v>
      </c>
      <c r="G286" s="92">
        <v>230.95834557169297</v>
      </c>
      <c r="H286" s="92">
        <v>235.15034459866808</v>
      </c>
      <c r="I286" s="92">
        <v>210.54641694818082</v>
      </c>
      <c r="J286" s="92">
        <v>198.50716568317469</v>
      </c>
      <c r="K286" s="92">
        <v>195.47594332368766</v>
      </c>
      <c r="L286" s="92">
        <v>199.09427996022333</v>
      </c>
    </row>
    <row r="287" spans="1:12">
      <c r="A287" s="90" t="s">
        <v>126</v>
      </c>
      <c r="B287" s="92"/>
      <c r="C287" s="92">
        <v>371.96729005837676</v>
      </c>
      <c r="D287" s="92">
        <v>220.22138701548243</v>
      </c>
      <c r="E287" s="92">
        <v>136.9825368770293</v>
      </c>
      <c r="F287" s="92">
        <v>61.233474856880974</v>
      </c>
      <c r="G287" s="92">
        <v>-12.319752831160251</v>
      </c>
      <c r="H287" s="92">
        <v>-14.090364590709946</v>
      </c>
      <c r="I287" s="92">
        <v>-15.409529261817482</v>
      </c>
      <c r="J287" s="92">
        <v>-12.83526113016849</v>
      </c>
      <c r="K287" s="92">
        <v>-12.101158690293488</v>
      </c>
      <c r="L287" s="92">
        <v>-11.692736560613632</v>
      </c>
    </row>
    <row r="288" spans="1:12">
      <c r="A288" s="90" t="s">
        <v>127</v>
      </c>
      <c r="B288" s="92"/>
      <c r="C288" s="92">
        <v>186.73651083743567</v>
      </c>
      <c r="D288" s="92">
        <v>108.10438227204227</v>
      </c>
      <c r="E288" s="92">
        <v>51.470433036755182</v>
      </c>
      <c r="F288" s="92">
        <v>2.967439399458609</v>
      </c>
      <c r="G288" s="92">
        <v>-39.553010699222028</v>
      </c>
      <c r="H288" s="92">
        <v>-41.158627462474939</v>
      </c>
      <c r="I288" s="92">
        <v>-44.806513932922741</v>
      </c>
      <c r="J288" s="92">
        <v>-45.911799935464543</v>
      </c>
      <c r="K288" s="92">
        <v>-40.843853972135477</v>
      </c>
      <c r="L288" s="92">
        <v>-38.508315649333511</v>
      </c>
    </row>
    <row r="289" spans="1:12">
      <c r="A289" s="90" t="s">
        <v>128</v>
      </c>
      <c r="B289" s="92"/>
      <c r="C289" s="92">
        <v>81.978873436569501</v>
      </c>
      <c r="D289" s="92">
        <v>42.379089244523698</v>
      </c>
      <c r="E289" s="92">
        <v>22.037104004634408</v>
      </c>
      <c r="F289" s="92">
        <v>0.26026520165386674</v>
      </c>
      <c r="G289" s="92">
        <v>-18.011191167639993</v>
      </c>
      <c r="H289" s="92">
        <v>-16.824939103574923</v>
      </c>
      <c r="I289" s="92">
        <v>-17.780385518542257</v>
      </c>
      <c r="J289" s="92">
        <v>-19.201026876593421</v>
      </c>
      <c r="K289" s="92">
        <v>-19.452459759613461</v>
      </c>
      <c r="L289" s="92">
        <v>-17.504949523418468</v>
      </c>
    </row>
    <row r="290" spans="1:12">
      <c r="A290" s="90" t="s">
        <v>129</v>
      </c>
      <c r="B290" s="92"/>
      <c r="C290" s="92">
        <v>15.326082942888599</v>
      </c>
      <c r="D290" s="92">
        <v>-6.4287424665005553</v>
      </c>
      <c r="E290" s="92">
        <v>-30.495873289274034</v>
      </c>
      <c r="F290" s="92">
        <v>-54.713200707777474</v>
      </c>
      <c r="G290" s="92">
        <v>-70.14888526299589</v>
      </c>
      <c r="H290" s="92">
        <v>-65.484737169273103</v>
      </c>
      <c r="I290" s="92">
        <v>-60.764915288549574</v>
      </c>
      <c r="J290" s="92">
        <v>-63.804913635020554</v>
      </c>
      <c r="K290" s="92">
        <v>-69.133293754936361</v>
      </c>
      <c r="L290" s="92">
        <v>-70.371076450857373</v>
      </c>
    </row>
    <row r="291" spans="1:12">
      <c r="A291" s="90" t="s">
        <v>130</v>
      </c>
      <c r="B291" s="92"/>
      <c r="C291" s="92">
        <v>35.383544400321682</v>
      </c>
      <c r="D291" s="92">
        <v>37.671261665635626</v>
      </c>
      <c r="E291" s="92">
        <v>31.354765331079602</v>
      </c>
      <c r="F291" s="92">
        <v>26.274575411950497</v>
      </c>
      <c r="G291" s="92">
        <v>18.750104226091917</v>
      </c>
      <c r="H291" s="92">
        <v>16.488902783616151</v>
      </c>
      <c r="I291" s="92">
        <v>16.126364095338261</v>
      </c>
      <c r="J291" s="92">
        <v>14.443603201903164</v>
      </c>
      <c r="K291" s="92">
        <v>14.637344922392471</v>
      </c>
      <c r="L291" s="92">
        <v>16.158329170690692</v>
      </c>
    </row>
    <row r="292" spans="1:12">
      <c r="A292" s="90" t="s">
        <v>131</v>
      </c>
      <c r="B292" s="92"/>
      <c r="C292" s="92">
        <v>38.758753960262574</v>
      </c>
      <c r="D292" s="92">
        <v>15.676207267215078</v>
      </c>
      <c r="E292" s="92">
        <v>-9.5204325544830262</v>
      </c>
      <c r="F292" s="92">
        <v>-42.741018998135416</v>
      </c>
      <c r="G292" s="92">
        <v>-80.814260636325997</v>
      </c>
      <c r="H292" s="92">
        <v>-81.649935263257291</v>
      </c>
      <c r="I292" s="92">
        <v>-72.235521036980913</v>
      </c>
      <c r="J292" s="92">
        <v>-68.597133030530827</v>
      </c>
      <c r="K292" s="92">
        <v>-62.827054705443935</v>
      </c>
      <c r="L292" s="92">
        <v>-65.130952464207525</v>
      </c>
    </row>
    <row r="293" spans="1:12">
      <c r="A293" s="90" t="s">
        <v>132</v>
      </c>
      <c r="B293" s="92"/>
      <c r="C293" s="92">
        <v>6.2763191954784086</v>
      </c>
      <c r="D293" s="92">
        <v>-2.4088027728300161</v>
      </c>
      <c r="E293" s="92">
        <v>-10.707373705800375</v>
      </c>
      <c r="F293" s="92">
        <v>-24.72532611550562</v>
      </c>
      <c r="G293" s="92">
        <v>-35.054145607727115</v>
      </c>
      <c r="H293" s="92">
        <v>-36.626170598039828</v>
      </c>
      <c r="I293" s="92">
        <v>-37.519977903985918</v>
      </c>
      <c r="J293" s="92">
        <v>-33.510380519120048</v>
      </c>
      <c r="K293" s="92">
        <v>-30.330346296986537</v>
      </c>
      <c r="L293" s="92">
        <v>-28.819462739291346</v>
      </c>
    </row>
    <row r="294" spans="1:12">
      <c r="A294" s="90" t="s">
        <v>133</v>
      </c>
      <c r="B294" s="92"/>
      <c r="C294" s="92">
        <v>11.301452506502246</v>
      </c>
      <c r="D294" s="92">
        <v>8.7800609019172526</v>
      </c>
      <c r="E294" s="92">
        <v>6.1542335667505625</v>
      </c>
      <c r="F294" s="92">
        <v>5.1372137397829452</v>
      </c>
      <c r="G294" s="92">
        <v>2.7944749205370414</v>
      </c>
      <c r="H294" s="92">
        <v>3.734522876893454</v>
      </c>
      <c r="I294" s="92">
        <v>4.6956998141195463</v>
      </c>
      <c r="J294" s="92">
        <v>4.3680301448537193</v>
      </c>
      <c r="K294" s="92">
        <v>3.6331751173800217</v>
      </c>
      <c r="L294" s="92">
        <v>4.5401194325569119</v>
      </c>
    </row>
    <row r="295" spans="1:12">
      <c r="A295" s="90" t="s">
        <v>134</v>
      </c>
      <c r="B295" s="92"/>
      <c r="C295" s="92">
        <v>14.334898410650425</v>
      </c>
      <c r="D295" s="92">
        <v>21.952994880670321</v>
      </c>
      <c r="E295" s="92">
        <v>24.649268392766018</v>
      </c>
      <c r="F295" s="92">
        <v>26.190194810509876</v>
      </c>
      <c r="G295" s="92">
        <v>31.059580414912492</v>
      </c>
      <c r="H295" s="92">
        <v>39.505924519203141</v>
      </c>
      <c r="I295" s="92">
        <v>39.212453946818492</v>
      </c>
      <c r="J295" s="92">
        <v>41.107884213397014</v>
      </c>
      <c r="K295" s="92">
        <v>42.034765385548567</v>
      </c>
      <c r="L295" s="92">
        <v>37.496448024557367</v>
      </c>
    </row>
    <row r="296" spans="1:12">
      <c r="A296" s="90" t="s">
        <v>135</v>
      </c>
      <c r="B296" s="92"/>
      <c r="C296" s="92">
        <v>81.226584699088505</v>
      </c>
      <c r="D296" s="92">
        <v>81.676398069007618</v>
      </c>
      <c r="E296" s="92">
        <v>66.886338068485969</v>
      </c>
      <c r="F296" s="92">
        <v>31.14440518196151</v>
      </c>
      <c r="G296" s="92">
        <v>-1.0048047665639999</v>
      </c>
      <c r="H296" s="92">
        <v>-0.61845953206222148</v>
      </c>
      <c r="I296" s="92">
        <v>-1.8321861017617351</v>
      </c>
      <c r="J296" s="92">
        <v>-1.1533143101204448</v>
      </c>
      <c r="K296" s="92">
        <v>-0.66853489580488379</v>
      </c>
      <c r="L296" s="92">
        <v>-0.98379545619073561</v>
      </c>
    </row>
    <row r="297" spans="1:12">
      <c r="A297" s="90" t="s">
        <v>136</v>
      </c>
      <c r="B297" s="92"/>
      <c r="C297" s="92">
        <v>78.555811635801717</v>
      </c>
      <c r="D297" s="92">
        <v>53.282868245838451</v>
      </c>
      <c r="E297" s="92">
        <v>32.565261317086311</v>
      </c>
      <c r="F297" s="92">
        <v>-10.570662950178217</v>
      </c>
      <c r="G297" s="92">
        <v>-55.639362574318156</v>
      </c>
      <c r="H297" s="92">
        <v>-50.455295635177862</v>
      </c>
      <c r="I297" s="92">
        <v>-53.129315705047972</v>
      </c>
      <c r="J297" s="92">
        <v>-66.939545277515151</v>
      </c>
      <c r="K297" s="92">
        <v>-66.848079311430538</v>
      </c>
      <c r="L297" s="92">
        <v>-70.409056239971932</v>
      </c>
    </row>
    <row r="298" spans="1:12">
      <c r="A298" s="90" t="s">
        <v>137</v>
      </c>
      <c r="B298" s="92"/>
      <c r="C298" s="92">
        <v>-32.846379889303392</v>
      </c>
      <c r="D298" s="92">
        <v>-48.507084813969037</v>
      </c>
      <c r="E298" s="92">
        <v>-62.042007894069613</v>
      </c>
      <c r="F298" s="92">
        <v>-85.209333121306656</v>
      </c>
      <c r="G298" s="92">
        <v>-113.611109890221</v>
      </c>
      <c r="H298" s="92">
        <v>-119.28834058582888</v>
      </c>
      <c r="I298" s="92">
        <v>-116.69494869873799</v>
      </c>
      <c r="J298" s="92">
        <v>-118.76623720235577</v>
      </c>
      <c r="K298" s="92">
        <v>-132.63158215766543</v>
      </c>
      <c r="L298" s="92">
        <v>-141.06501756313421</v>
      </c>
    </row>
    <row r="299" spans="1:12">
      <c r="A299" s="90" t="s">
        <v>107</v>
      </c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</row>
    <row r="300" spans="1:12">
      <c r="A300" s="90" t="s">
        <v>108</v>
      </c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</row>
    <row r="301" spans="1:12">
      <c r="A301" s="90" t="s">
        <v>109</v>
      </c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</row>
    <row r="302" spans="1:12">
      <c r="A302" s="90" t="s">
        <v>110</v>
      </c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</row>
    <row r="303" spans="1:12">
      <c r="A303" s="1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</row>
    <row r="304" spans="1:12">
      <c r="A304" s="90" t="s">
        <v>111</v>
      </c>
      <c r="B304" s="91">
        <v>2020</v>
      </c>
      <c r="C304" s="91">
        <v>2025</v>
      </c>
      <c r="D304" s="91">
        <v>2030</v>
      </c>
      <c r="E304" s="91">
        <v>2035</v>
      </c>
      <c r="F304" s="91">
        <v>2040</v>
      </c>
      <c r="G304" s="91">
        <v>2045</v>
      </c>
      <c r="H304" s="91">
        <v>2050</v>
      </c>
      <c r="I304" s="91">
        <v>2055</v>
      </c>
      <c r="J304" s="91">
        <v>2060</v>
      </c>
      <c r="K304" s="91">
        <v>2065</v>
      </c>
      <c r="L304" s="91">
        <v>2070</v>
      </c>
    </row>
    <row r="305" spans="1:12">
      <c r="A305" s="90" t="s">
        <v>87</v>
      </c>
      <c r="B305" s="92"/>
      <c r="C305" s="92">
        <v>911.47980163984039</v>
      </c>
      <c r="D305" s="92">
        <v>383.09173937065856</v>
      </c>
      <c r="E305" s="92">
        <v>116.60399057229996</v>
      </c>
      <c r="F305" s="92">
        <v>-133.01799791606092</v>
      </c>
      <c r="G305" s="92">
        <v>-365.45534650859361</v>
      </c>
      <c r="H305" s="92">
        <v>-354.33056528665776</v>
      </c>
      <c r="I305" s="92">
        <v>-378.68216091324712</v>
      </c>
      <c r="J305" s="92">
        <v>-403.48858692163645</v>
      </c>
      <c r="K305" s="92">
        <v>-402.3340097939639</v>
      </c>
      <c r="L305" s="92">
        <v>-386.9847370623387</v>
      </c>
    </row>
    <row r="306" spans="1:12">
      <c r="A306" s="90" t="s">
        <v>119</v>
      </c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</row>
    <row r="307" spans="1:12">
      <c r="A307" s="90" t="s">
        <v>120</v>
      </c>
      <c r="B307" s="93"/>
      <c r="C307" s="94">
        <v>106.34267817493799</v>
      </c>
      <c r="D307" s="94">
        <v>19.700554429645656</v>
      </c>
      <c r="E307" s="94">
        <v>3.4670674979884231</v>
      </c>
      <c r="F307" s="94">
        <v>-12.707848986776806</v>
      </c>
      <c r="G307" s="94">
        <v>-30.068263105797307</v>
      </c>
      <c r="H307" s="94">
        <v>-30.780304035922033</v>
      </c>
      <c r="I307" s="94">
        <v>-30.326000675000614</v>
      </c>
      <c r="J307" s="94">
        <v>-28.870598410759182</v>
      </c>
      <c r="K307" s="94">
        <v>-27.533930906649125</v>
      </c>
      <c r="L307" s="94">
        <v>-27.046542110871812</v>
      </c>
    </row>
    <row r="308" spans="1:12">
      <c r="A308" s="90" t="s">
        <v>121</v>
      </c>
      <c r="B308" s="93"/>
      <c r="C308" s="94">
        <v>82.172827215149624</v>
      </c>
      <c r="D308" s="94">
        <v>10.115968074809224</v>
      </c>
      <c r="E308" s="94">
        <v>-8.931184232397424</v>
      </c>
      <c r="F308" s="94">
        <v>-26.928922432377938</v>
      </c>
      <c r="G308" s="94">
        <v>-45.27586149241219</v>
      </c>
      <c r="H308" s="94">
        <v>-46.529137857830889</v>
      </c>
      <c r="I308" s="94">
        <v>-47.630985692593377</v>
      </c>
      <c r="J308" s="94">
        <v>-46.92797389456527</v>
      </c>
      <c r="K308" s="94">
        <v>-44.675811461596794</v>
      </c>
      <c r="L308" s="94">
        <v>-42.607385149442159</v>
      </c>
    </row>
    <row r="309" spans="1:12">
      <c r="A309" s="90" t="s">
        <v>122</v>
      </c>
      <c r="B309" s="93"/>
      <c r="C309" s="94">
        <v>20.292657327509708</v>
      </c>
      <c r="D309" s="94">
        <v>-31.814803371197026</v>
      </c>
      <c r="E309" s="94">
        <v>-66.194583127595379</v>
      </c>
      <c r="F309" s="94">
        <v>-94.150548546557772</v>
      </c>
      <c r="G309" s="94">
        <v>-121.22282777371485</v>
      </c>
      <c r="H309" s="94">
        <v>-120.05636437463153</v>
      </c>
      <c r="I309" s="94">
        <v>-123.37963198410677</v>
      </c>
      <c r="J309" s="94">
        <v>-126.30136203573292</v>
      </c>
      <c r="K309" s="94">
        <v>-124.43721107754801</v>
      </c>
      <c r="L309" s="94">
        <v>-118.46523341062645</v>
      </c>
    </row>
    <row r="310" spans="1:12">
      <c r="A310" s="90" t="s">
        <v>123</v>
      </c>
      <c r="B310" s="93"/>
      <c r="C310" s="94">
        <v>-233.58790235141115</v>
      </c>
      <c r="D310" s="94">
        <v>-282.78071289924065</v>
      </c>
      <c r="E310" s="94">
        <v>-326.79217241743032</v>
      </c>
      <c r="F310" s="94">
        <v>-342.19543356655561</v>
      </c>
      <c r="G310" s="94">
        <v>-327.23903177194074</v>
      </c>
      <c r="H310" s="94">
        <v>-308.52850326299995</v>
      </c>
      <c r="I310" s="94">
        <v>-305.55969604046885</v>
      </c>
      <c r="J310" s="94">
        <v>-314.01786188533561</v>
      </c>
      <c r="K310" s="94">
        <v>-321.45406030045132</v>
      </c>
      <c r="L310" s="94">
        <v>-316.70954381335292</v>
      </c>
    </row>
    <row r="311" spans="1:12">
      <c r="A311" s="90" t="s">
        <v>124</v>
      </c>
      <c r="B311" s="93"/>
      <c r="C311" s="94">
        <v>205.72432774544822</v>
      </c>
      <c r="D311" s="94">
        <v>190.49369394790153</v>
      </c>
      <c r="E311" s="94">
        <v>211.16798614373945</v>
      </c>
      <c r="F311" s="94">
        <v>223.30532269667967</v>
      </c>
      <c r="G311" s="94">
        <v>213.76620004742546</v>
      </c>
      <c r="H311" s="94">
        <v>195.88627248685864</v>
      </c>
      <c r="I311" s="94">
        <v>184.68609362668579</v>
      </c>
      <c r="J311" s="94">
        <v>182.90895665923819</v>
      </c>
      <c r="K311" s="94">
        <v>187.97204027262967</v>
      </c>
      <c r="L311" s="94">
        <v>192.4233710968355</v>
      </c>
    </row>
    <row r="312" spans="1:12">
      <c r="A312" s="90" t="s">
        <v>125</v>
      </c>
      <c r="B312" s="93"/>
      <c r="C312" s="94">
        <v>247.17043451321086</v>
      </c>
      <c r="D312" s="94">
        <v>171.3476375785099</v>
      </c>
      <c r="E312" s="94">
        <v>143.56286690299157</v>
      </c>
      <c r="F312" s="94">
        <v>126.78886476699246</v>
      </c>
      <c r="G312" s="94">
        <v>97.389499133545129</v>
      </c>
      <c r="H312" s="94">
        <v>96.908704282549223</v>
      </c>
      <c r="I312" s="94">
        <v>88.803023346199353</v>
      </c>
      <c r="J312" s="94">
        <v>83.725537659353861</v>
      </c>
      <c r="K312" s="94">
        <v>82.919890925633766</v>
      </c>
      <c r="L312" s="94">
        <v>85.215187715019184</v>
      </c>
    </row>
    <row r="313" spans="1:12">
      <c r="A313" s="90" t="s">
        <v>126</v>
      </c>
      <c r="B313" s="93"/>
      <c r="C313" s="94">
        <v>222.28457037441396</v>
      </c>
      <c r="D313" s="94">
        <v>143.6437860375697</v>
      </c>
      <c r="E313" s="94">
        <v>96.028304398669562</v>
      </c>
      <c r="F313" s="94">
        <v>56.89238595270421</v>
      </c>
      <c r="G313" s="94">
        <v>19.404695446218522</v>
      </c>
      <c r="H313" s="94">
        <v>20.696511360996602</v>
      </c>
      <c r="I313" s="94">
        <v>20.594336319698769</v>
      </c>
      <c r="J313" s="94">
        <v>18.871775683487474</v>
      </c>
      <c r="K313" s="94">
        <v>17.792745180835478</v>
      </c>
      <c r="L313" s="94">
        <v>17.621534968998127</v>
      </c>
    </row>
    <row r="314" spans="1:12">
      <c r="A314" s="90" t="s">
        <v>127</v>
      </c>
      <c r="B314" s="93"/>
      <c r="C314" s="94">
        <v>100.11128062498162</v>
      </c>
      <c r="D314" s="94">
        <v>63.22853900213503</v>
      </c>
      <c r="E314" s="94">
        <v>35.160509756421369</v>
      </c>
      <c r="F314" s="94">
        <v>10.941275137693093</v>
      </c>
      <c r="G314" s="94">
        <v>-10.028592690127397</v>
      </c>
      <c r="H314" s="94">
        <v>-10.85597119574857</v>
      </c>
      <c r="I314" s="94">
        <v>-11.578678563143679</v>
      </c>
      <c r="J314" s="94">
        <v>-11.521516660843897</v>
      </c>
      <c r="K314" s="94">
        <v>-10.55782884098253</v>
      </c>
      <c r="L314" s="94">
        <v>-9.9541644295213914</v>
      </c>
    </row>
    <row r="315" spans="1:12">
      <c r="A315" s="90" t="s">
        <v>128</v>
      </c>
      <c r="B315" s="93"/>
      <c r="C315" s="94">
        <v>42.778917236901094</v>
      </c>
      <c r="D315" s="94">
        <v>22.110181198456928</v>
      </c>
      <c r="E315" s="94">
        <v>11.568577332143303</v>
      </c>
      <c r="F315" s="94">
        <v>-2.1638801454169226E-2</v>
      </c>
      <c r="G315" s="94">
        <v>-9.5130510361302338</v>
      </c>
      <c r="H315" s="94">
        <v>-9.118806916678432</v>
      </c>
      <c r="I315" s="94">
        <v>-9.8711263171060448</v>
      </c>
      <c r="J315" s="94">
        <v>-10.528270259847355</v>
      </c>
      <c r="K315" s="94">
        <v>-10.476294038839308</v>
      </c>
      <c r="L315" s="94">
        <v>-9.6000311943106258</v>
      </c>
    </row>
    <row r="316" spans="1:12">
      <c r="A316" s="90" t="s">
        <v>129</v>
      </c>
      <c r="B316" s="93"/>
      <c r="C316" s="94">
        <v>23.485996940342755</v>
      </c>
      <c r="D316" s="94">
        <v>10.23349111581258</v>
      </c>
      <c r="E316" s="94">
        <v>-3.3499479224588415</v>
      </c>
      <c r="F316" s="94">
        <v>-18.281789692056957</v>
      </c>
      <c r="G316" s="94">
        <v>-29.866018032425032</v>
      </c>
      <c r="H316" s="94">
        <v>-26.72595980746641</v>
      </c>
      <c r="I316" s="94">
        <v>-25.618370617543913</v>
      </c>
      <c r="J316" s="94">
        <v>-27.731936284525201</v>
      </c>
      <c r="K316" s="94">
        <v>-29.578116078444243</v>
      </c>
      <c r="L316" s="94">
        <v>-29.432094114688425</v>
      </c>
    </row>
    <row r="317" spans="1:12">
      <c r="A317" s="90" t="s">
        <v>130</v>
      </c>
      <c r="B317" s="93"/>
      <c r="C317" s="94">
        <v>19.037821716379781</v>
      </c>
      <c r="D317" s="94">
        <v>17.840545775998677</v>
      </c>
      <c r="E317" s="94">
        <v>10.532999063456021</v>
      </c>
      <c r="F317" s="94">
        <v>3.4441823591876775</v>
      </c>
      <c r="G317" s="94">
        <v>-4.337651722646342</v>
      </c>
      <c r="H317" s="94">
        <v>-3.8826210487260502</v>
      </c>
      <c r="I317" s="94">
        <v>-3.4744094101603253</v>
      </c>
      <c r="J317" s="94">
        <v>-3.3304213801033655</v>
      </c>
      <c r="K317" s="94">
        <v>-3.6051876558612168</v>
      </c>
      <c r="L317" s="94">
        <v>-3.8451934216054346</v>
      </c>
    </row>
    <row r="318" spans="1:12">
      <c r="A318" s="90" t="s">
        <v>131</v>
      </c>
      <c r="B318" s="93"/>
      <c r="C318" s="94">
        <v>37.038197215229715</v>
      </c>
      <c r="D318" s="94">
        <v>26.285562781448803</v>
      </c>
      <c r="E318" s="94">
        <v>18.366501408998133</v>
      </c>
      <c r="F318" s="94">
        <v>2.1572319993217581</v>
      </c>
      <c r="G318" s="94">
        <v>-14.623214027167371</v>
      </c>
      <c r="H318" s="94">
        <v>-15.028747740303407</v>
      </c>
      <c r="I318" s="94">
        <v>-13.452193961966355</v>
      </c>
      <c r="J318" s="94">
        <v>-12.037855021698146</v>
      </c>
      <c r="K318" s="94">
        <v>-11.53897684527575</v>
      </c>
      <c r="L318" s="94">
        <v>-12.49096499691742</v>
      </c>
    </row>
    <row r="319" spans="1:12">
      <c r="A319" s="90" t="s">
        <v>132</v>
      </c>
      <c r="B319" s="93"/>
      <c r="C319" s="94">
        <v>-0.96675187292375908</v>
      </c>
      <c r="D319" s="94">
        <v>-6.2902742015140749</v>
      </c>
      <c r="E319" s="94">
        <v>-12.063907927746053</v>
      </c>
      <c r="F319" s="94">
        <v>-22.963905964063496</v>
      </c>
      <c r="G319" s="94">
        <v>-29.735510909197245</v>
      </c>
      <c r="H319" s="94">
        <v>-30.884521380412185</v>
      </c>
      <c r="I319" s="94">
        <v>-31.741016717932318</v>
      </c>
      <c r="J319" s="94">
        <v>-28.411303510975159</v>
      </c>
      <c r="K319" s="94">
        <v>-25.424191296197279</v>
      </c>
      <c r="L319" s="94">
        <v>-24.370550579641126</v>
      </c>
    </row>
    <row r="320" spans="1:12">
      <c r="A320" s="90" t="s">
        <v>133</v>
      </c>
      <c r="B320" s="93"/>
      <c r="C320" s="94">
        <v>5.8546615616244484</v>
      </c>
      <c r="D320" s="94">
        <v>0.64186354870481299</v>
      </c>
      <c r="E320" s="94">
        <v>-3.7318592114164009</v>
      </c>
      <c r="F320" s="94">
        <v>-8.2977049574451449</v>
      </c>
      <c r="G320" s="94">
        <v>-16.557923673941698</v>
      </c>
      <c r="H320" s="94">
        <v>-16.241101293554937</v>
      </c>
      <c r="I320" s="94">
        <v>-16.86867401316761</v>
      </c>
      <c r="J320" s="94">
        <v>-17.33647924364103</v>
      </c>
      <c r="K320" s="94">
        <v>-15.517838573977867</v>
      </c>
      <c r="L320" s="94">
        <v>-13.886321557049216</v>
      </c>
    </row>
    <row r="321" spans="1:12">
      <c r="A321" s="90" t="s">
        <v>134</v>
      </c>
      <c r="B321" s="93"/>
      <c r="C321" s="94">
        <v>1.8658928695860488</v>
      </c>
      <c r="D321" s="94">
        <v>8.5545448717639943</v>
      </c>
      <c r="E321" s="94">
        <v>13.420570505018828</v>
      </c>
      <c r="F321" s="94">
        <v>17.655488169439597</v>
      </c>
      <c r="G321" s="94">
        <v>23.536549209164239</v>
      </c>
      <c r="H321" s="94">
        <v>30.498152377926502</v>
      </c>
      <c r="I321" s="94">
        <v>29.914595077866025</v>
      </c>
      <c r="J321" s="94">
        <v>31.070525544020942</v>
      </c>
      <c r="K321" s="94">
        <v>31.932179183880553</v>
      </c>
      <c r="L321" s="94">
        <v>28.582412549107939</v>
      </c>
    </row>
    <row r="322" spans="1:12">
      <c r="A322" s="90" t="s">
        <v>135</v>
      </c>
      <c r="B322" s="93"/>
      <c r="C322" s="94">
        <v>49.618730287196314</v>
      </c>
      <c r="D322" s="94">
        <v>46.891526308274187</v>
      </c>
      <c r="E322" s="94">
        <v>34.87427577738211</v>
      </c>
      <c r="F322" s="94">
        <v>10.250737205518034</v>
      </c>
      <c r="G322" s="94">
        <v>-10.691397868415127</v>
      </c>
      <c r="H322" s="94">
        <v>-11.092041575934328</v>
      </c>
      <c r="I322" s="94">
        <v>-14.372828028393604</v>
      </c>
      <c r="J322" s="94">
        <v>-14.097815673069634</v>
      </c>
      <c r="K322" s="94">
        <v>-14.642569650194169</v>
      </c>
      <c r="L322" s="94">
        <v>-15.048640137097006</v>
      </c>
    </row>
    <row r="323" spans="1:12">
      <c r="A323" s="90" t="s">
        <v>136</v>
      </c>
      <c r="B323" s="93"/>
      <c r="C323" s="94">
        <v>-9.2602077526250461</v>
      </c>
      <c r="D323" s="94">
        <v>-13.257820376495651</v>
      </c>
      <c r="E323" s="94">
        <v>-22.33737679073089</v>
      </c>
      <c r="F323" s="94">
        <v>-33.545685404438288</v>
      </c>
      <c r="G323" s="94">
        <v>-35.642933076648603</v>
      </c>
      <c r="H323" s="94">
        <v>-32.56050965628669</v>
      </c>
      <c r="I323" s="94">
        <v>-33.780664725620319</v>
      </c>
      <c r="J323" s="94">
        <v>-43.772256122765675</v>
      </c>
      <c r="K323" s="94">
        <v>-42.93470966145793</v>
      </c>
      <c r="L323" s="94">
        <v>-44.593750635404334</v>
      </c>
    </row>
    <row r="324" spans="1:12">
      <c r="A324" s="90" t="s">
        <v>137</v>
      </c>
      <c r="B324" s="93"/>
      <c r="C324" s="94">
        <v>-8.4843301861117677</v>
      </c>
      <c r="D324" s="94">
        <v>-13.852544451925029</v>
      </c>
      <c r="E324" s="94">
        <v>-18.144636584733501</v>
      </c>
      <c r="F324" s="94">
        <v>-25.360007851871217</v>
      </c>
      <c r="G324" s="94">
        <v>-34.750013164382899</v>
      </c>
      <c r="H324" s="94">
        <v>-36.035615648493298</v>
      </c>
      <c r="I324" s="94">
        <v>-35.02593253649318</v>
      </c>
      <c r="J324" s="94">
        <v>-35.179732083874477</v>
      </c>
      <c r="K324" s="94">
        <v>-40.574138969467832</v>
      </c>
      <c r="L324" s="94">
        <v>-42.776827841771201</v>
      </c>
    </row>
    <row r="325" spans="1:12">
      <c r="A325" s="90" t="s">
        <v>107</v>
      </c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</row>
    <row r="326" spans="1:12">
      <c r="A326" s="90" t="s">
        <v>108</v>
      </c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</row>
    <row r="327" spans="1:12">
      <c r="A327" s="90" t="s">
        <v>109</v>
      </c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</row>
    <row r="328" spans="1:12">
      <c r="A328" s="90" t="s">
        <v>110</v>
      </c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</row>
    <row r="329" spans="1:12">
      <c r="A329" s="1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</row>
    <row r="330" spans="1:12">
      <c r="A330" s="90" t="s">
        <v>112</v>
      </c>
      <c r="B330" s="91">
        <v>2020</v>
      </c>
      <c r="C330" s="91">
        <v>2025</v>
      </c>
      <c r="D330" s="91">
        <v>2030</v>
      </c>
      <c r="E330" s="91">
        <v>2035</v>
      </c>
      <c r="F330" s="91">
        <v>2040</v>
      </c>
      <c r="G330" s="91">
        <v>2045</v>
      </c>
      <c r="H330" s="91">
        <v>2050</v>
      </c>
      <c r="I330" s="91">
        <v>2055</v>
      </c>
      <c r="J330" s="91">
        <v>2060</v>
      </c>
      <c r="K330" s="91">
        <v>2065</v>
      </c>
      <c r="L330" s="91">
        <v>2070</v>
      </c>
    </row>
    <row r="331" spans="1:12">
      <c r="A331" s="90" t="s">
        <v>87</v>
      </c>
      <c r="B331" s="92"/>
      <c r="C331" s="92">
        <v>993.63811984089705</v>
      </c>
      <c r="D331" s="92">
        <v>469.12740635899274</v>
      </c>
      <c r="E331" s="92">
        <v>176.45773081289985</v>
      </c>
      <c r="F331" s="92">
        <v>-100.47250688745387</v>
      </c>
      <c r="G331" s="92">
        <v>-352.4938933581094</v>
      </c>
      <c r="H331" s="92">
        <v>-357.63524703433285</v>
      </c>
      <c r="I331" s="92">
        <v>-367.17403155242647</v>
      </c>
      <c r="J331" s="92">
        <v>-379.6496162017549</v>
      </c>
      <c r="K331" s="92">
        <v>-384.00732295678563</v>
      </c>
      <c r="L331" s="92">
        <v>-377.32373703568919</v>
      </c>
    </row>
    <row r="332" spans="1:12">
      <c r="A332" s="90" t="s">
        <v>119</v>
      </c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</row>
    <row r="333" spans="1:12">
      <c r="A333" s="90" t="s">
        <v>120</v>
      </c>
      <c r="B333" s="93"/>
      <c r="C333" s="94">
        <v>137.5961093997783</v>
      </c>
      <c r="D333" s="94">
        <v>29.421021259988798</v>
      </c>
      <c r="E333" s="94">
        <v>-6.2303561151019888</v>
      </c>
      <c r="F333" s="94">
        <v>-42.121269449596603</v>
      </c>
      <c r="G333" s="94">
        <v>-80.981171243236162</v>
      </c>
      <c r="H333" s="94">
        <v>-82.898059597355982</v>
      </c>
      <c r="I333" s="94">
        <v>-81.673683265338454</v>
      </c>
      <c r="J333" s="94">
        <v>-77.754008368961479</v>
      </c>
      <c r="K333" s="94">
        <v>-74.154108747124752</v>
      </c>
      <c r="L333" s="94">
        <v>-72.841478091998283</v>
      </c>
    </row>
    <row r="334" spans="1:12">
      <c r="A334" s="90" t="s">
        <v>121</v>
      </c>
      <c r="B334" s="93"/>
      <c r="C334" s="94">
        <v>92.418323984611987</v>
      </c>
      <c r="D334" s="94">
        <v>30.716195661990589</v>
      </c>
      <c r="E334" s="94">
        <v>16.981301073027009</v>
      </c>
      <c r="F334" s="94">
        <v>5.7639485823700225</v>
      </c>
      <c r="G334" s="94">
        <v>-4.769507622134423</v>
      </c>
      <c r="H334" s="94">
        <v>-4.8255707880053658</v>
      </c>
      <c r="I334" s="94">
        <v>-4.9397958640755135</v>
      </c>
      <c r="J334" s="94">
        <v>-4.8668367481402468</v>
      </c>
      <c r="K334" s="94">
        <v>-4.6332680260774071</v>
      </c>
      <c r="L334" s="94">
        <v>-4.4187543287796807</v>
      </c>
    </row>
    <row r="335" spans="1:12">
      <c r="A335" s="90" t="s">
        <v>122</v>
      </c>
      <c r="B335" s="93"/>
      <c r="C335" s="94">
        <v>14.218777888025777</v>
      </c>
      <c r="D335" s="94">
        <v>-23.375320569067828</v>
      </c>
      <c r="E335" s="94">
        <v>-46.104554188149251</v>
      </c>
      <c r="F335" s="94">
        <v>-60.277585436375475</v>
      </c>
      <c r="G335" s="94">
        <v>-75.386314756431773</v>
      </c>
      <c r="H335" s="94">
        <v>-73.924600477527392</v>
      </c>
      <c r="I335" s="94">
        <v>-74.793547016008887</v>
      </c>
      <c r="J335" s="94">
        <v>-76.563969412193686</v>
      </c>
      <c r="K335" s="94">
        <v>-75.433145452152601</v>
      </c>
      <c r="L335" s="94">
        <v>-71.812965796204153</v>
      </c>
    </row>
    <row r="336" spans="1:12">
      <c r="A336" s="90" t="s">
        <v>123</v>
      </c>
      <c r="B336" s="93"/>
      <c r="C336" s="94">
        <v>-176.38151699475395</v>
      </c>
      <c r="D336" s="94">
        <v>-209.95216538534686</v>
      </c>
      <c r="E336" s="94">
        <v>-259.36610428576245</v>
      </c>
      <c r="F336" s="94">
        <v>-295.30078391559965</v>
      </c>
      <c r="G336" s="94">
        <v>-277.46231732501559</v>
      </c>
      <c r="H336" s="94">
        <v>-261.59593186589899</v>
      </c>
      <c r="I336" s="94">
        <v>-256.52367823276779</v>
      </c>
      <c r="J336" s="94">
        <v>-259.53898519146645</v>
      </c>
      <c r="K336" s="94">
        <v>-265.68247818515607</v>
      </c>
      <c r="L336" s="94">
        <v>-261.75843774679527</v>
      </c>
    </row>
    <row r="337" spans="1:12">
      <c r="A337" s="90" t="s">
        <v>124</v>
      </c>
      <c r="B337" s="93"/>
      <c r="C337" s="94">
        <v>262.73851082149281</v>
      </c>
      <c r="D337" s="94">
        <v>216.86405938856205</v>
      </c>
      <c r="E337" s="94">
        <v>206.9701715186965</v>
      </c>
      <c r="F337" s="94">
        <v>200.54885045616572</v>
      </c>
      <c r="G337" s="94">
        <v>173.28387347949445</v>
      </c>
      <c r="H337" s="94">
        <v>152.60356261434103</v>
      </c>
      <c r="I337" s="94">
        <v>143.87709132189042</v>
      </c>
      <c r="J337" s="94">
        <v>141.08736483808599</v>
      </c>
      <c r="K337" s="94">
        <v>142.7457759286782</v>
      </c>
      <c r="L337" s="94">
        <v>146.12468131219765</v>
      </c>
    </row>
    <row r="338" spans="1:12">
      <c r="A338" s="90" t="s">
        <v>125</v>
      </c>
      <c r="B338" s="93"/>
      <c r="C338" s="94">
        <v>257.41295156266483</v>
      </c>
      <c r="D338" s="94">
        <v>199.0829981040628</v>
      </c>
      <c r="E338" s="94">
        <v>165.19702946423331</v>
      </c>
      <c r="F338" s="94">
        <v>148.5368743188223</v>
      </c>
      <c r="G338" s="94">
        <v>133.56884643814786</v>
      </c>
      <c r="H338" s="94">
        <v>138.24164031611886</v>
      </c>
      <c r="I338" s="94">
        <v>121.74339360198148</v>
      </c>
      <c r="J338" s="94">
        <v>114.78162802382083</v>
      </c>
      <c r="K338" s="94">
        <v>112.55605239805389</v>
      </c>
      <c r="L338" s="94">
        <v>113.87909224520413</v>
      </c>
    </row>
    <row r="339" spans="1:12">
      <c r="A339" s="90" t="s">
        <v>126</v>
      </c>
      <c r="B339" s="93"/>
      <c r="C339" s="94">
        <v>149.68271968396277</v>
      </c>
      <c r="D339" s="94">
        <v>76.577600977912752</v>
      </c>
      <c r="E339" s="94">
        <v>40.954232478359742</v>
      </c>
      <c r="F339" s="94">
        <v>4.3410889041767673</v>
      </c>
      <c r="G339" s="94">
        <v>-31.724448277378773</v>
      </c>
      <c r="H339" s="94">
        <v>-34.786875951706548</v>
      </c>
      <c r="I339" s="94">
        <v>-36.003865581516251</v>
      </c>
      <c r="J339" s="94">
        <v>-31.707036813655964</v>
      </c>
      <c r="K339" s="94">
        <v>-29.893903871128966</v>
      </c>
      <c r="L339" s="94">
        <v>-29.314271529611759</v>
      </c>
    </row>
    <row r="340" spans="1:12">
      <c r="A340" s="90" t="s">
        <v>127</v>
      </c>
      <c r="B340" s="93"/>
      <c r="C340" s="94">
        <v>86.625230212454071</v>
      </c>
      <c r="D340" s="94">
        <v>44.875843269907236</v>
      </c>
      <c r="E340" s="94">
        <v>16.309923280333813</v>
      </c>
      <c r="F340" s="94">
        <v>-7.9738357382344844</v>
      </c>
      <c r="G340" s="94">
        <v>-29.524418009094632</v>
      </c>
      <c r="H340" s="94">
        <v>-30.302656266726366</v>
      </c>
      <c r="I340" s="94">
        <v>-33.227835369779065</v>
      </c>
      <c r="J340" s="94">
        <v>-34.39028327462065</v>
      </c>
      <c r="K340" s="94">
        <v>-30.28602513115295</v>
      </c>
      <c r="L340" s="94">
        <v>-28.554151219812123</v>
      </c>
    </row>
    <row r="341" spans="1:12">
      <c r="A341" s="90" t="s">
        <v>128</v>
      </c>
      <c r="B341" s="93"/>
      <c r="C341" s="94">
        <v>39.199956199668406</v>
      </c>
      <c r="D341" s="94">
        <v>20.268908046066773</v>
      </c>
      <c r="E341" s="94">
        <v>10.468526672491107</v>
      </c>
      <c r="F341" s="94">
        <v>0.28190400310803598</v>
      </c>
      <c r="G341" s="94">
        <v>-8.4981401315097607</v>
      </c>
      <c r="H341" s="94">
        <v>-7.7061321868964914</v>
      </c>
      <c r="I341" s="94">
        <v>-7.9092592014362131</v>
      </c>
      <c r="J341" s="94">
        <v>-8.6727566167460655</v>
      </c>
      <c r="K341" s="94">
        <v>-8.9761657207741532</v>
      </c>
      <c r="L341" s="94">
        <v>-7.9049183291078409</v>
      </c>
    </row>
    <row r="342" spans="1:12">
      <c r="A342" s="90" t="s">
        <v>129</v>
      </c>
      <c r="B342" s="93"/>
      <c r="C342" s="94">
        <v>-8.1599139974541561</v>
      </c>
      <c r="D342" s="94">
        <v>-16.662233582313135</v>
      </c>
      <c r="E342" s="94">
        <v>-27.145925366815192</v>
      </c>
      <c r="F342" s="94">
        <v>-36.431411015720521</v>
      </c>
      <c r="G342" s="94">
        <v>-40.282867230570851</v>
      </c>
      <c r="H342" s="94">
        <v>-38.758777361806693</v>
      </c>
      <c r="I342" s="94">
        <v>-35.146544671005657</v>
      </c>
      <c r="J342" s="94">
        <v>-36.072977350495357</v>
      </c>
      <c r="K342" s="94">
        <v>-39.555177676492114</v>
      </c>
      <c r="L342" s="94">
        <v>-40.938982336168948</v>
      </c>
    </row>
    <row r="343" spans="1:12">
      <c r="A343" s="90" t="s">
        <v>130</v>
      </c>
      <c r="B343" s="93"/>
      <c r="C343" s="94">
        <v>16.345722683941901</v>
      </c>
      <c r="D343" s="94">
        <v>19.830715889636952</v>
      </c>
      <c r="E343" s="94">
        <v>20.82176626762358</v>
      </c>
      <c r="F343" s="94">
        <v>22.830393052762819</v>
      </c>
      <c r="G343" s="94">
        <v>23.087755948738259</v>
      </c>
      <c r="H343" s="94">
        <v>20.371523832342202</v>
      </c>
      <c r="I343" s="94">
        <v>19.600773505498587</v>
      </c>
      <c r="J343" s="94">
        <v>17.774024582006529</v>
      </c>
      <c r="K343" s="94">
        <v>18.242532578253687</v>
      </c>
      <c r="L343" s="94">
        <v>20.003522592296125</v>
      </c>
    </row>
    <row r="344" spans="1:12">
      <c r="A344" s="90" t="s">
        <v>131</v>
      </c>
      <c r="B344" s="93"/>
      <c r="C344" s="94">
        <v>1.7205567450328607</v>
      </c>
      <c r="D344" s="94">
        <v>-10.609355514233725</v>
      </c>
      <c r="E344" s="94">
        <v>-27.886933963481159</v>
      </c>
      <c r="F344" s="94">
        <v>-44.898250997457176</v>
      </c>
      <c r="G344" s="94">
        <v>-66.191046609158619</v>
      </c>
      <c r="H344" s="94">
        <v>-66.621187522953889</v>
      </c>
      <c r="I344" s="94">
        <v>-58.783327075014562</v>
      </c>
      <c r="J344" s="94">
        <v>-56.559278008832685</v>
      </c>
      <c r="K344" s="94">
        <v>-51.288077860168187</v>
      </c>
      <c r="L344" s="94">
        <v>-52.639987467290105</v>
      </c>
    </row>
    <row r="345" spans="1:12">
      <c r="A345" s="90" t="s">
        <v>132</v>
      </c>
      <c r="B345" s="93"/>
      <c r="C345" s="94">
        <v>7.243071068402168</v>
      </c>
      <c r="D345" s="94">
        <v>3.8814714286840588</v>
      </c>
      <c r="E345" s="94">
        <v>1.3565342219456769</v>
      </c>
      <c r="F345" s="94">
        <v>-1.761420151442125</v>
      </c>
      <c r="G345" s="94">
        <v>-5.318634698529868</v>
      </c>
      <c r="H345" s="94">
        <v>-5.7416492176276419</v>
      </c>
      <c r="I345" s="94">
        <v>-5.7789611860536034</v>
      </c>
      <c r="J345" s="94">
        <v>-5.0990770081448851</v>
      </c>
      <c r="K345" s="94">
        <v>-4.9061550007892594</v>
      </c>
      <c r="L345" s="94">
        <v>-4.4489121596502201</v>
      </c>
    </row>
    <row r="346" spans="1:12">
      <c r="A346" s="90" t="s">
        <v>133</v>
      </c>
      <c r="B346" s="93"/>
      <c r="C346" s="94">
        <v>5.4467909448777974</v>
      </c>
      <c r="D346" s="94">
        <v>8.1381973532124405</v>
      </c>
      <c r="E346" s="94">
        <v>9.8860927781669634</v>
      </c>
      <c r="F346" s="94">
        <v>13.43491869722809</v>
      </c>
      <c r="G346" s="94">
        <v>19.352398594478739</v>
      </c>
      <c r="H346" s="94">
        <v>19.975624170448391</v>
      </c>
      <c r="I346" s="94">
        <v>21.564373827287156</v>
      </c>
      <c r="J346" s="94">
        <v>21.704509388494749</v>
      </c>
      <c r="K346" s="94">
        <v>19.151013691357889</v>
      </c>
      <c r="L346" s="94">
        <v>18.426440989606128</v>
      </c>
    </row>
    <row r="347" spans="1:12">
      <c r="A347" s="90" t="s">
        <v>134</v>
      </c>
      <c r="B347" s="93"/>
      <c r="C347" s="94">
        <v>12.469005541064377</v>
      </c>
      <c r="D347" s="94">
        <v>13.398450008906327</v>
      </c>
      <c r="E347" s="94">
        <v>11.22869788774719</v>
      </c>
      <c r="F347" s="94">
        <v>8.5347066410702794</v>
      </c>
      <c r="G347" s="94">
        <v>7.5230312057482536</v>
      </c>
      <c r="H347" s="94">
        <v>9.0077721412766412</v>
      </c>
      <c r="I347" s="94">
        <v>9.2978588689524653</v>
      </c>
      <c r="J347" s="94">
        <v>10.037358669376069</v>
      </c>
      <c r="K347" s="94">
        <v>10.102586201668011</v>
      </c>
      <c r="L347" s="94">
        <v>8.9140354754494293</v>
      </c>
    </row>
    <row r="348" spans="1:12">
      <c r="A348" s="90" t="s">
        <v>135</v>
      </c>
      <c r="B348" s="93"/>
      <c r="C348" s="94">
        <v>31.607854411892195</v>
      </c>
      <c r="D348" s="94">
        <v>34.784871760733431</v>
      </c>
      <c r="E348" s="94">
        <v>32.012062291103867</v>
      </c>
      <c r="F348" s="94">
        <v>20.893667976443478</v>
      </c>
      <c r="G348" s="94">
        <v>9.6865931018511269</v>
      </c>
      <c r="H348" s="94">
        <v>10.473582043872106</v>
      </c>
      <c r="I348" s="94">
        <v>12.540641926631869</v>
      </c>
      <c r="J348" s="94">
        <v>12.94450136294919</v>
      </c>
      <c r="K348" s="94">
        <v>13.974034754389285</v>
      </c>
      <c r="L348" s="94">
        <v>14.064844680906271</v>
      </c>
    </row>
    <row r="349" spans="1:12">
      <c r="A349" s="90" t="s">
        <v>136</v>
      </c>
      <c r="B349" s="93"/>
      <c r="C349" s="94">
        <v>87.816019388426767</v>
      </c>
      <c r="D349" s="94">
        <v>66.540688622334102</v>
      </c>
      <c r="E349" s="94">
        <v>54.902638107817204</v>
      </c>
      <c r="F349" s="94">
        <v>22.975022454260071</v>
      </c>
      <c r="G349" s="94">
        <v>-19.996429497669549</v>
      </c>
      <c r="H349" s="94">
        <v>-17.894785978891168</v>
      </c>
      <c r="I349" s="94">
        <v>-19.348650979427649</v>
      </c>
      <c r="J349" s="94">
        <v>-23.167289154749479</v>
      </c>
      <c r="K349" s="94">
        <v>-23.913369649972612</v>
      </c>
      <c r="L349" s="94">
        <v>-25.815305604567602</v>
      </c>
    </row>
    <row r="350" spans="1:12">
      <c r="A350" s="90" t="s">
        <v>137</v>
      </c>
      <c r="B350" s="93"/>
      <c r="C350" s="94">
        <v>-24.362049703191627</v>
      </c>
      <c r="D350" s="94">
        <v>-34.65454036204401</v>
      </c>
      <c r="E350" s="94">
        <v>-43.897371309336108</v>
      </c>
      <c r="F350" s="94">
        <v>-59.849325269435433</v>
      </c>
      <c r="G350" s="94">
        <v>-78.861096725838109</v>
      </c>
      <c r="H350" s="94">
        <v>-83.252724937335572</v>
      </c>
      <c r="I350" s="94">
        <v>-81.669016162244816</v>
      </c>
      <c r="J350" s="94">
        <v>-83.586505118481298</v>
      </c>
      <c r="K350" s="94">
        <v>-92.057443188197595</v>
      </c>
      <c r="L350" s="94">
        <v>-98.288189721363011</v>
      </c>
    </row>
    <row r="351" spans="1:12">
      <c r="A351" s="90" t="s">
        <v>107</v>
      </c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</row>
    <row r="352" spans="1:12">
      <c r="A352" s="90" t="s">
        <v>108</v>
      </c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</row>
    <row r="353" spans="1:12">
      <c r="A353" s="90" t="s">
        <v>109</v>
      </c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</row>
    <row r="354" spans="1:12">
      <c r="A354" s="90" t="s">
        <v>110</v>
      </c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</row>
    <row r="355" spans="1:12">
      <c r="A355" s="1"/>
    </row>
    <row r="356" spans="1:12">
      <c r="A356" s="1" t="s">
        <v>139</v>
      </c>
      <c r="B356" s="73" t="s">
        <v>140</v>
      </c>
      <c r="C356" s="73"/>
      <c r="D356" s="73"/>
      <c r="E356" s="73"/>
      <c r="F356" s="73"/>
      <c r="G356" s="73"/>
      <c r="H356" s="73"/>
      <c r="I356" s="73"/>
      <c r="J356" s="73"/>
      <c r="K356" s="73"/>
      <c r="L356" s="73"/>
    </row>
    <row r="357" spans="1:12">
      <c r="A357" s="1"/>
    </row>
    <row r="358" spans="1:12">
      <c r="A358" s="1" t="s">
        <v>141</v>
      </c>
    </row>
    <row r="359" spans="1:12">
      <c r="A359" s="1"/>
      <c r="B359" s="74"/>
      <c r="C359" s="95">
        <v>2025</v>
      </c>
      <c r="D359" s="95">
        <v>2030</v>
      </c>
      <c r="E359" s="95">
        <v>2035</v>
      </c>
      <c r="F359" s="95">
        <v>2040</v>
      </c>
      <c r="G359" s="95">
        <v>2045</v>
      </c>
      <c r="H359" s="95">
        <v>2050</v>
      </c>
      <c r="I359" s="95">
        <v>2055</v>
      </c>
      <c r="J359" s="95">
        <v>2060</v>
      </c>
      <c r="K359" s="95">
        <v>2065</v>
      </c>
      <c r="L359" s="95">
        <v>2070</v>
      </c>
    </row>
    <row r="360" spans="1:12">
      <c r="A360" s="1" t="s">
        <v>120</v>
      </c>
      <c r="C360" s="96">
        <v>0.99934000000000001</v>
      </c>
      <c r="D360" s="96">
        <v>0.99941000000000002</v>
      </c>
      <c r="E360" s="96">
        <v>0.99946000000000002</v>
      </c>
      <c r="F360" s="96">
        <v>0.99951999999999996</v>
      </c>
      <c r="G360" s="96">
        <v>0.99955000000000005</v>
      </c>
      <c r="H360" s="96">
        <v>0.99955000000000005</v>
      </c>
      <c r="I360" s="97">
        <v>0.99955000000000005</v>
      </c>
      <c r="J360" s="97">
        <v>0.99955000000000005</v>
      </c>
      <c r="K360" s="97">
        <v>0.99955000000000005</v>
      </c>
      <c r="L360" s="97">
        <v>0.99955000000000005</v>
      </c>
    </row>
    <row r="361" spans="1:12">
      <c r="A361" s="1" t="s">
        <v>121</v>
      </c>
      <c r="C361" s="96">
        <v>0.99975000000000003</v>
      </c>
      <c r="D361" s="96">
        <v>0.99977000000000005</v>
      </c>
      <c r="E361" s="96">
        <v>0.99978999999999996</v>
      </c>
      <c r="F361" s="96">
        <v>0.99980000000000002</v>
      </c>
      <c r="G361" s="96">
        <v>0.99980999999999998</v>
      </c>
      <c r="H361" s="96">
        <v>0.99980999999999998</v>
      </c>
      <c r="I361" s="97">
        <v>0.99980999999999998</v>
      </c>
      <c r="J361" s="97">
        <v>0.99980999999999998</v>
      </c>
      <c r="K361" s="97">
        <v>0.99980999999999998</v>
      </c>
      <c r="L361" s="97">
        <v>0.99980999999999998</v>
      </c>
    </row>
    <row r="362" spans="1:12">
      <c r="A362" s="1" t="s">
        <v>122</v>
      </c>
      <c r="C362" s="96">
        <v>0.99899000000000004</v>
      </c>
      <c r="D362" s="96">
        <v>0.99907999999999997</v>
      </c>
      <c r="E362" s="96">
        <v>0.99914999999999998</v>
      </c>
      <c r="F362" s="96">
        <v>0.99922</v>
      </c>
      <c r="G362" s="96">
        <v>0.99929000000000001</v>
      </c>
      <c r="H362" s="96">
        <v>0.99929000000000001</v>
      </c>
      <c r="I362" s="97">
        <v>0.99929000000000001</v>
      </c>
      <c r="J362" s="97">
        <v>0.99929000000000001</v>
      </c>
      <c r="K362" s="97">
        <v>0.99929000000000001</v>
      </c>
      <c r="L362" s="97">
        <v>0.99929000000000001</v>
      </c>
    </row>
    <row r="363" spans="1:12">
      <c r="A363" s="1" t="s">
        <v>123</v>
      </c>
      <c r="C363" s="96">
        <v>0.99775999999999998</v>
      </c>
      <c r="D363" s="96">
        <v>0.99790000000000001</v>
      </c>
      <c r="E363" s="96">
        <v>0.99802999999999997</v>
      </c>
      <c r="F363" s="96">
        <v>0.99814999999999998</v>
      </c>
      <c r="G363" s="96">
        <v>0.99824999999999997</v>
      </c>
      <c r="H363" s="96">
        <v>0.99824999999999997</v>
      </c>
      <c r="I363" s="97">
        <v>0.99824999999999997</v>
      </c>
      <c r="J363" s="97">
        <v>0.99824999999999997</v>
      </c>
      <c r="K363" s="97">
        <v>0.99824999999999997</v>
      </c>
      <c r="L363" s="97">
        <v>0.99824999999999997</v>
      </c>
    </row>
    <row r="364" spans="1:12">
      <c r="A364" s="1" t="s">
        <v>124</v>
      </c>
      <c r="C364" s="96">
        <v>0.99738000000000004</v>
      </c>
      <c r="D364" s="96">
        <v>0.99748000000000003</v>
      </c>
      <c r="E364" s="96">
        <v>0.99756</v>
      </c>
      <c r="F364" s="96">
        <v>0.99761999999999995</v>
      </c>
      <c r="G364" s="96">
        <v>0.99768000000000001</v>
      </c>
      <c r="H364" s="96">
        <v>0.99768000000000001</v>
      </c>
      <c r="I364" s="97">
        <v>0.99768000000000001</v>
      </c>
      <c r="J364" s="97">
        <v>0.99768000000000001</v>
      </c>
      <c r="K364" s="97">
        <v>0.99768000000000001</v>
      </c>
      <c r="L364" s="97">
        <v>0.99768000000000001</v>
      </c>
    </row>
    <row r="365" spans="1:12">
      <c r="A365" s="1" t="s">
        <v>125</v>
      </c>
      <c r="C365" s="96">
        <v>0.99702999999999997</v>
      </c>
      <c r="D365" s="96">
        <v>0.99716000000000005</v>
      </c>
      <c r="E365" s="96">
        <v>0.99726999999999999</v>
      </c>
      <c r="F365" s="96">
        <v>0.99736999999999998</v>
      </c>
      <c r="G365" s="96">
        <v>0.99746000000000001</v>
      </c>
      <c r="H365" s="96">
        <v>0.99746000000000001</v>
      </c>
      <c r="I365" s="97">
        <v>0.99746000000000001</v>
      </c>
      <c r="J365" s="97">
        <v>0.99746000000000001</v>
      </c>
      <c r="K365" s="97">
        <v>0.99746000000000001</v>
      </c>
      <c r="L365" s="97">
        <v>0.99746000000000001</v>
      </c>
    </row>
    <row r="366" spans="1:12">
      <c r="A366" s="1" t="s">
        <v>126</v>
      </c>
      <c r="C366" s="96">
        <v>0.99575999999999998</v>
      </c>
      <c r="D366" s="96">
        <v>0.996</v>
      </c>
      <c r="E366" s="96">
        <v>0.99622999999999995</v>
      </c>
      <c r="F366" s="96">
        <v>0.99643999999999999</v>
      </c>
      <c r="G366" s="96">
        <v>0.99663000000000002</v>
      </c>
      <c r="H366" s="96">
        <v>0.99663000000000002</v>
      </c>
      <c r="I366" s="97">
        <v>0.99663000000000002</v>
      </c>
      <c r="J366" s="97">
        <v>0.99663000000000002</v>
      </c>
      <c r="K366" s="97">
        <v>0.99663000000000002</v>
      </c>
      <c r="L366" s="97">
        <v>0.99663000000000002</v>
      </c>
    </row>
    <row r="367" spans="1:12">
      <c r="A367" s="1" t="s">
        <v>127</v>
      </c>
      <c r="C367" s="96">
        <v>0.99334999999999996</v>
      </c>
      <c r="D367" s="96">
        <v>0.99378</v>
      </c>
      <c r="E367" s="96">
        <v>0.99419000000000002</v>
      </c>
      <c r="F367" s="96">
        <v>0.99456</v>
      </c>
      <c r="G367" s="96">
        <v>0.99490999999999996</v>
      </c>
      <c r="H367" s="96">
        <v>0.99490999999999996</v>
      </c>
      <c r="I367" s="97">
        <v>0.99490999999999996</v>
      </c>
      <c r="J367" s="97">
        <v>0.99490999999999996</v>
      </c>
      <c r="K367" s="97">
        <v>0.99490999999999996</v>
      </c>
      <c r="L367" s="97">
        <v>0.99490999999999996</v>
      </c>
    </row>
    <row r="368" spans="1:12">
      <c r="A368" s="1" t="s">
        <v>128</v>
      </c>
      <c r="C368" s="96">
        <v>0.98978999999999995</v>
      </c>
      <c r="D368" s="96">
        <v>0.99045000000000005</v>
      </c>
      <c r="E368" s="96">
        <v>0.99107000000000001</v>
      </c>
      <c r="F368" s="96">
        <v>0.99163999999999997</v>
      </c>
      <c r="G368" s="96">
        <v>0.99217</v>
      </c>
      <c r="H368" s="96">
        <v>0.99217</v>
      </c>
      <c r="I368" s="97">
        <v>0.99217</v>
      </c>
      <c r="J368" s="97">
        <v>0.99217</v>
      </c>
      <c r="K368" s="97">
        <v>0.99217</v>
      </c>
      <c r="L368" s="97">
        <v>0.99217</v>
      </c>
    </row>
    <row r="369" spans="1:12">
      <c r="A369" s="1" t="s">
        <v>129</v>
      </c>
      <c r="C369" s="96">
        <v>0.98411999999999999</v>
      </c>
      <c r="D369" s="96">
        <v>0.98512999999999995</v>
      </c>
      <c r="E369" s="96">
        <v>0.98607</v>
      </c>
      <c r="F369" s="96">
        <v>0.98692999999999997</v>
      </c>
      <c r="G369" s="96">
        <v>0.98773999999999995</v>
      </c>
      <c r="H369" s="96">
        <v>0.98773999999999995</v>
      </c>
      <c r="I369" s="97">
        <v>0.98773999999999995</v>
      </c>
      <c r="J369" s="97">
        <v>0.98773999999999995</v>
      </c>
      <c r="K369" s="97">
        <v>0.98773999999999995</v>
      </c>
      <c r="L369" s="97">
        <v>0.98773999999999995</v>
      </c>
    </row>
    <row r="370" spans="1:12">
      <c r="A370" s="1" t="s">
        <v>130</v>
      </c>
      <c r="C370" s="96">
        <v>0.97511999999999999</v>
      </c>
      <c r="D370" s="96">
        <v>0.97665999999999997</v>
      </c>
      <c r="E370" s="96">
        <v>0.97807999999999995</v>
      </c>
      <c r="F370" s="96">
        <v>0.97941</v>
      </c>
      <c r="G370" s="96">
        <v>0.98063999999999996</v>
      </c>
      <c r="H370" s="96">
        <v>0.98063999999999996</v>
      </c>
      <c r="I370" s="97">
        <v>0.98063999999999996</v>
      </c>
      <c r="J370" s="97">
        <v>0.98063999999999996</v>
      </c>
      <c r="K370" s="97">
        <v>0.98063999999999996</v>
      </c>
      <c r="L370" s="97">
        <v>0.98063999999999996</v>
      </c>
    </row>
    <row r="371" spans="1:12">
      <c r="A371" s="1" t="s">
        <v>131</v>
      </c>
      <c r="C371" s="96">
        <v>0.96362999999999999</v>
      </c>
      <c r="D371" s="96">
        <v>0.96577999999999997</v>
      </c>
      <c r="E371" s="96">
        <v>0.96774000000000004</v>
      </c>
      <c r="F371" s="96">
        <v>0.96953</v>
      </c>
      <c r="G371" s="96">
        <v>0.97119</v>
      </c>
      <c r="H371" s="96">
        <v>0.97119</v>
      </c>
      <c r="I371" s="97">
        <v>0.97119</v>
      </c>
      <c r="J371" s="97">
        <v>0.97119</v>
      </c>
      <c r="K371" s="97">
        <v>0.97119</v>
      </c>
      <c r="L371" s="97">
        <v>0.97119</v>
      </c>
    </row>
    <row r="372" spans="1:12">
      <c r="A372" s="1" t="s">
        <v>132</v>
      </c>
      <c r="C372" s="96">
        <v>0.95452000000000004</v>
      </c>
      <c r="D372" s="96">
        <v>0.95728999999999997</v>
      </c>
      <c r="E372" s="96">
        <v>0.95979999999999999</v>
      </c>
      <c r="F372" s="96">
        <v>0.96209</v>
      </c>
      <c r="G372" s="96">
        <v>0.96418000000000004</v>
      </c>
      <c r="H372" s="96">
        <v>0.96418000000000004</v>
      </c>
      <c r="I372" s="97">
        <v>0.96418000000000004</v>
      </c>
      <c r="J372" s="97">
        <v>0.96418000000000004</v>
      </c>
      <c r="K372" s="97">
        <v>0.96418000000000004</v>
      </c>
      <c r="L372" s="97">
        <v>0.96418000000000004</v>
      </c>
    </row>
    <row r="373" spans="1:12">
      <c r="A373" s="1" t="s">
        <v>133</v>
      </c>
      <c r="C373" s="96">
        <v>0.93439000000000005</v>
      </c>
      <c r="D373" s="96">
        <v>0.93781000000000003</v>
      </c>
      <c r="E373" s="96">
        <v>0.94088000000000005</v>
      </c>
      <c r="F373" s="96">
        <v>0.94364999999999999</v>
      </c>
      <c r="G373" s="96">
        <v>0.94615000000000005</v>
      </c>
      <c r="H373" s="96">
        <v>0.94615000000000005</v>
      </c>
      <c r="I373" s="97">
        <v>0.94615000000000005</v>
      </c>
      <c r="J373" s="97">
        <v>0.94615000000000005</v>
      </c>
      <c r="K373" s="97">
        <v>0.94615000000000005</v>
      </c>
      <c r="L373" s="97">
        <v>0.94615000000000005</v>
      </c>
    </row>
    <row r="374" spans="1:12">
      <c r="A374" s="1" t="s">
        <v>134</v>
      </c>
      <c r="C374" s="96">
        <v>0.89463000000000004</v>
      </c>
      <c r="D374" s="96">
        <v>0.89925999999999995</v>
      </c>
      <c r="E374" s="96">
        <v>0.90319000000000005</v>
      </c>
      <c r="F374" s="96">
        <v>0.90656999999999999</v>
      </c>
      <c r="G374" s="96">
        <v>0.90949000000000002</v>
      </c>
      <c r="H374" s="96">
        <v>0.90949000000000002</v>
      </c>
      <c r="I374" s="97">
        <v>0.90949000000000002</v>
      </c>
      <c r="J374" s="97">
        <v>0.90949000000000002</v>
      </c>
      <c r="K374" s="97">
        <v>0.90949000000000002</v>
      </c>
      <c r="L374" s="97">
        <v>0.90949000000000002</v>
      </c>
    </row>
    <row r="375" spans="1:12">
      <c r="A375" s="1" t="s">
        <v>135</v>
      </c>
      <c r="C375" s="96">
        <v>0.82782999999999995</v>
      </c>
      <c r="D375" s="96">
        <v>0.83579000000000003</v>
      </c>
      <c r="E375" s="96">
        <v>0.84248000000000001</v>
      </c>
      <c r="F375" s="96">
        <v>0.84811000000000003</v>
      </c>
      <c r="G375" s="96">
        <v>0.8528</v>
      </c>
      <c r="H375" s="96">
        <v>0.8528</v>
      </c>
      <c r="I375" s="97">
        <v>0.8528</v>
      </c>
      <c r="J375" s="97">
        <v>0.8528</v>
      </c>
      <c r="K375" s="97">
        <v>0.8528</v>
      </c>
      <c r="L375" s="97">
        <v>0.8528</v>
      </c>
    </row>
    <row r="376" spans="1:12">
      <c r="A376" s="1" t="s">
        <v>136</v>
      </c>
      <c r="C376" s="96">
        <v>0.74385000000000001</v>
      </c>
      <c r="D376" s="96">
        <v>0.75577000000000005</v>
      </c>
      <c r="E376" s="96">
        <v>0.76605000000000001</v>
      </c>
      <c r="F376" s="96">
        <v>0.77488000000000001</v>
      </c>
      <c r="G376" s="96">
        <v>0.78244999999999998</v>
      </c>
      <c r="H376" s="96">
        <v>0.78244999999999998</v>
      </c>
      <c r="I376" s="97">
        <v>0.78244999999999998</v>
      </c>
      <c r="J376" s="97">
        <v>0.78244999999999998</v>
      </c>
      <c r="K376" s="97">
        <v>0.78244999999999998</v>
      </c>
      <c r="L376" s="97">
        <v>0.78244999999999998</v>
      </c>
    </row>
    <row r="377" spans="1:12">
      <c r="A377" s="1" t="s">
        <v>137</v>
      </c>
      <c r="C377" s="96">
        <v>0.48968</v>
      </c>
      <c r="D377" s="96">
        <v>0.49996000000000002</v>
      </c>
      <c r="E377" s="96">
        <v>0.50895999999999997</v>
      </c>
      <c r="F377" s="96">
        <v>0.51680999999999999</v>
      </c>
      <c r="G377" s="96">
        <v>0.52363999999999999</v>
      </c>
      <c r="H377" s="96">
        <v>0.52363999999999999</v>
      </c>
      <c r="I377" s="97">
        <v>0.52363999999999999</v>
      </c>
      <c r="J377" s="97">
        <v>0.52363999999999999</v>
      </c>
      <c r="K377" s="97">
        <v>0.52363999999999999</v>
      </c>
      <c r="L377" s="97">
        <v>0.52363999999999999</v>
      </c>
    </row>
    <row r="378" spans="1:12">
      <c r="A378" s="1"/>
      <c r="C378" s="98"/>
      <c r="D378" s="98"/>
      <c r="E378" s="98"/>
      <c r="F378" s="98"/>
      <c r="G378" s="98"/>
      <c r="H378" s="98"/>
      <c r="I378" s="98"/>
      <c r="J378" s="98"/>
      <c r="K378" s="98"/>
      <c r="L378" s="98"/>
    </row>
    <row r="379" spans="1:12">
      <c r="A379" s="1" t="s">
        <v>142</v>
      </c>
      <c r="C379" s="98"/>
      <c r="D379" s="98"/>
      <c r="E379" s="98"/>
      <c r="F379" s="98"/>
      <c r="G379" s="98"/>
      <c r="H379" s="98"/>
      <c r="I379" s="98"/>
      <c r="J379" s="98"/>
      <c r="K379" s="98"/>
      <c r="L379" s="98"/>
    </row>
    <row r="380" spans="1:12">
      <c r="A380" s="1"/>
      <c r="B380" s="74"/>
      <c r="C380" s="95">
        <v>2025</v>
      </c>
      <c r="D380" s="95">
        <v>2030</v>
      </c>
      <c r="E380" s="95">
        <v>2035</v>
      </c>
      <c r="F380" s="95">
        <v>2040</v>
      </c>
      <c r="G380" s="95">
        <v>2045</v>
      </c>
      <c r="H380" s="95">
        <v>2050</v>
      </c>
      <c r="I380" s="95">
        <v>2055</v>
      </c>
      <c r="J380" s="95">
        <v>2060</v>
      </c>
      <c r="K380" s="95">
        <v>2065</v>
      </c>
      <c r="L380" s="95">
        <v>2070</v>
      </c>
    </row>
    <row r="381" spans="1:12">
      <c r="A381" s="1" t="s">
        <v>120</v>
      </c>
      <c r="C381" s="96">
        <v>0.99931999999999999</v>
      </c>
      <c r="D381" s="96">
        <v>0.99939</v>
      </c>
      <c r="E381" s="96">
        <v>0.99944</v>
      </c>
      <c r="F381" s="96">
        <v>0.99948999999999999</v>
      </c>
      <c r="G381" s="96">
        <v>0.99953000000000003</v>
      </c>
      <c r="H381" s="96">
        <v>0.99953000000000003</v>
      </c>
      <c r="I381" s="97">
        <v>0.99953000000000003</v>
      </c>
      <c r="J381" s="97">
        <v>0.99953000000000003</v>
      </c>
      <c r="K381" s="97">
        <v>0.99953000000000003</v>
      </c>
      <c r="L381" s="97">
        <v>0.99953000000000003</v>
      </c>
    </row>
    <row r="382" spans="1:12">
      <c r="A382" s="1" t="s">
        <v>121</v>
      </c>
      <c r="C382" s="96">
        <v>0.99965999999999999</v>
      </c>
      <c r="D382" s="96">
        <v>0.99968999999999997</v>
      </c>
      <c r="E382" s="96">
        <v>0.99972000000000005</v>
      </c>
      <c r="F382" s="96">
        <v>0.99973999999999996</v>
      </c>
      <c r="G382" s="96">
        <v>0.99975999999999998</v>
      </c>
      <c r="H382" s="96">
        <v>0.99975999999999998</v>
      </c>
      <c r="I382" s="97">
        <v>0.99975999999999998</v>
      </c>
      <c r="J382" s="97">
        <v>0.99975999999999998</v>
      </c>
      <c r="K382" s="97">
        <v>0.99975999999999998</v>
      </c>
      <c r="L382" s="97">
        <v>0.99975999999999998</v>
      </c>
    </row>
    <row r="383" spans="1:12">
      <c r="A383" s="1" t="s">
        <v>122</v>
      </c>
      <c r="C383" s="96">
        <v>0.99951999999999996</v>
      </c>
      <c r="D383" s="96">
        <v>0.99955000000000005</v>
      </c>
      <c r="E383" s="96">
        <v>0.99958000000000002</v>
      </c>
      <c r="F383" s="96">
        <v>0.99961</v>
      </c>
      <c r="G383" s="96">
        <v>0.99963000000000002</v>
      </c>
      <c r="H383" s="96">
        <v>0.99963000000000002</v>
      </c>
      <c r="I383" s="97">
        <v>0.99963000000000002</v>
      </c>
      <c r="J383" s="97">
        <v>0.99963000000000002</v>
      </c>
      <c r="K383" s="97">
        <v>0.99963000000000002</v>
      </c>
      <c r="L383" s="97">
        <v>0.99963000000000002</v>
      </c>
    </row>
    <row r="384" spans="1:12">
      <c r="A384" s="1" t="s">
        <v>123</v>
      </c>
      <c r="C384" s="96">
        <v>0.99907000000000001</v>
      </c>
      <c r="D384" s="96">
        <v>0.99912000000000001</v>
      </c>
      <c r="E384" s="96">
        <v>0.99917</v>
      </c>
      <c r="F384" s="96">
        <v>0.99921000000000004</v>
      </c>
      <c r="G384" s="96">
        <v>0.99924999999999997</v>
      </c>
      <c r="H384" s="96">
        <v>0.99924999999999997</v>
      </c>
      <c r="I384" s="97">
        <v>0.99924999999999997</v>
      </c>
      <c r="J384" s="97">
        <v>0.99924999999999997</v>
      </c>
      <c r="K384" s="97">
        <v>0.99924999999999997</v>
      </c>
      <c r="L384" s="97">
        <v>0.99924999999999997</v>
      </c>
    </row>
    <row r="385" spans="1:12">
      <c r="A385" s="1" t="s">
        <v>124</v>
      </c>
      <c r="C385" s="96">
        <v>0.99873000000000001</v>
      </c>
      <c r="D385" s="96">
        <v>0.99880000000000002</v>
      </c>
      <c r="E385" s="96">
        <v>0.99885999999999997</v>
      </c>
      <c r="F385" s="96">
        <v>0.99892000000000003</v>
      </c>
      <c r="G385" s="96">
        <v>0.99897000000000002</v>
      </c>
      <c r="H385" s="96">
        <v>0.99897000000000002</v>
      </c>
      <c r="I385" s="97">
        <v>0.99897000000000002</v>
      </c>
      <c r="J385" s="97">
        <v>0.99897000000000002</v>
      </c>
      <c r="K385" s="97">
        <v>0.99897000000000002</v>
      </c>
      <c r="L385" s="97">
        <v>0.99897000000000002</v>
      </c>
    </row>
    <row r="386" spans="1:12">
      <c r="A386" s="1" t="s">
        <v>125</v>
      </c>
      <c r="C386" s="96">
        <v>0.99831999999999999</v>
      </c>
      <c r="D386" s="96">
        <v>0.99841000000000002</v>
      </c>
      <c r="E386" s="96">
        <v>0.99850000000000005</v>
      </c>
      <c r="F386" s="96">
        <v>0.99856999999999996</v>
      </c>
      <c r="G386" s="96">
        <v>0.99865000000000004</v>
      </c>
      <c r="H386" s="96">
        <v>0.99865000000000004</v>
      </c>
      <c r="I386" s="97">
        <v>0.99865000000000004</v>
      </c>
      <c r="J386" s="97">
        <v>0.99865000000000004</v>
      </c>
      <c r="K386" s="97">
        <v>0.99865000000000004</v>
      </c>
      <c r="L386" s="97">
        <v>0.99865000000000004</v>
      </c>
    </row>
    <row r="387" spans="1:12">
      <c r="A387" s="1" t="s">
        <v>126</v>
      </c>
      <c r="C387" s="96">
        <v>0.99763999999999997</v>
      </c>
      <c r="D387" s="96">
        <v>0.99778</v>
      </c>
      <c r="E387" s="96">
        <v>0.99790999999999996</v>
      </c>
      <c r="F387" s="96">
        <v>0.99802999999999997</v>
      </c>
      <c r="G387" s="96">
        <v>0.99812999999999996</v>
      </c>
      <c r="H387" s="96">
        <v>0.99812999999999996</v>
      </c>
      <c r="I387" s="97">
        <v>0.99812999999999996</v>
      </c>
      <c r="J387" s="97">
        <v>0.99812999999999996</v>
      </c>
      <c r="K387" s="97">
        <v>0.99812999999999996</v>
      </c>
      <c r="L387" s="97">
        <v>0.99812999999999996</v>
      </c>
    </row>
    <row r="388" spans="1:12">
      <c r="A388" s="1" t="s">
        <v>127</v>
      </c>
      <c r="C388" s="96">
        <v>0.99643999999999999</v>
      </c>
      <c r="D388" s="96">
        <v>0.99665000000000004</v>
      </c>
      <c r="E388" s="96">
        <v>0.99683999999999995</v>
      </c>
      <c r="F388" s="96">
        <v>0.99702999999999997</v>
      </c>
      <c r="G388" s="96">
        <v>0.99719000000000002</v>
      </c>
      <c r="H388" s="96">
        <v>0.99719000000000002</v>
      </c>
      <c r="I388" s="97">
        <v>0.99719000000000002</v>
      </c>
      <c r="J388" s="97">
        <v>0.99719000000000002</v>
      </c>
      <c r="K388" s="97">
        <v>0.99719000000000002</v>
      </c>
      <c r="L388" s="97">
        <v>0.99719000000000002</v>
      </c>
    </row>
    <row r="389" spans="1:12">
      <c r="A389" s="1" t="s">
        <v>128</v>
      </c>
      <c r="C389" s="96">
        <v>0.99455000000000005</v>
      </c>
      <c r="D389" s="96">
        <v>0.99487999999999999</v>
      </c>
      <c r="E389" s="96">
        <v>0.99519000000000002</v>
      </c>
      <c r="F389" s="96">
        <v>0.99546999999999997</v>
      </c>
      <c r="G389" s="96">
        <v>0.99573</v>
      </c>
      <c r="H389" s="96">
        <v>0.99573</v>
      </c>
      <c r="I389" s="97">
        <v>0.99573</v>
      </c>
      <c r="J389" s="97">
        <v>0.99573</v>
      </c>
      <c r="K389" s="97">
        <v>0.99573</v>
      </c>
      <c r="L389" s="97">
        <v>0.99573</v>
      </c>
    </row>
    <row r="390" spans="1:12">
      <c r="A390" s="1" t="s">
        <v>129</v>
      </c>
      <c r="C390" s="96">
        <v>0.99243000000000003</v>
      </c>
      <c r="D390" s="96">
        <v>0.99287000000000003</v>
      </c>
      <c r="E390" s="96">
        <v>0.99326000000000003</v>
      </c>
      <c r="F390" s="96">
        <v>0.99361999999999995</v>
      </c>
      <c r="G390" s="96">
        <v>0.99394000000000005</v>
      </c>
      <c r="H390" s="96">
        <v>0.99394000000000005</v>
      </c>
      <c r="I390" s="97">
        <v>0.99394000000000005</v>
      </c>
      <c r="J390" s="97">
        <v>0.99394000000000005</v>
      </c>
      <c r="K390" s="97">
        <v>0.99394000000000005</v>
      </c>
      <c r="L390" s="97">
        <v>0.99394000000000005</v>
      </c>
    </row>
    <row r="391" spans="1:12">
      <c r="A391" s="1" t="s">
        <v>130</v>
      </c>
      <c r="C391" s="96">
        <v>0.98931000000000002</v>
      </c>
      <c r="D391" s="96">
        <v>0.98987999999999998</v>
      </c>
      <c r="E391" s="96">
        <v>0.99039999999999995</v>
      </c>
      <c r="F391" s="96">
        <v>0.99087000000000003</v>
      </c>
      <c r="G391" s="96">
        <v>0.99129999999999996</v>
      </c>
      <c r="H391" s="96">
        <v>0.99129999999999996</v>
      </c>
      <c r="I391" s="97">
        <v>0.99129999999999996</v>
      </c>
      <c r="J391" s="97">
        <v>0.99129999999999996</v>
      </c>
      <c r="K391" s="97">
        <v>0.99129999999999996</v>
      </c>
      <c r="L391" s="97">
        <v>0.99129999999999996</v>
      </c>
    </row>
    <row r="392" spans="1:12">
      <c r="A392" s="1" t="s">
        <v>131</v>
      </c>
      <c r="C392" s="96">
        <v>0.98479000000000005</v>
      </c>
      <c r="D392" s="96">
        <v>0.98565000000000003</v>
      </c>
      <c r="E392" s="96">
        <v>0.98641000000000001</v>
      </c>
      <c r="F392" s="96">
        <v>0.98709999999999998</v>
      </c>
      <c r="G392" s="96">
        <v>0.98772000000000004</v>
      </c>
      <c r="H392" s="96">
        <v>0.98772000000000004</v>
      </c>
      <c r="I392" s="97">
        <v>0.98772000000000004</v>
      </c>
      <c r="J392" s="97">
        <v>0.98772000000000004</v>
      </c>
      <c r="K392" s="97">
        <v>0.98772000000000004</v>
      </c>
      <c r="L392" s="97">
        <v>0.98772000000000004</v>
      </c>
    </row>
    <row r="393" spans="1:12">
      <c r="A393" s="1" t="s">
        <v>132</v>
      </c>
      <c r="C393" s="96">
        <v>0.97599000000000002</v>
      </c>
      <c r="D393" s="96">
        <v>0.97719999999999996</v>
      </c>
      <c r="E393" s="96">
        <v>0.97828999999999999</v>
      </c>
      <c r="F393" s="96">
        <v>0.97924999999999995</v>
      </c>
      <c r="G393" s="96">
        <v>0.98011000000000004</v>
      </c>
      <c r="H393" s="96">
        <v>0.98011000000000004</v>
      </c>
      <c r="I393" s="97">
        <v>0.98011000000000004</v>
      </c>
      <c r="J393" s="97">
        <v>0.98011000000000004</v>
      </c>
      <c r="K393" s="97">
        <v>0.98011000000000004</v>
      </c>
      <c r="L393" s="97">
        <v>0.98011000000000004</v>
      </c>
    </row>
    <row r="394" spans="1:12">
      <c r="A394" s="1" t="s">
        <v>133</v>
      </c>
      <c r="C394" s="96">
        <v>0.97033000000000003</v>
      </c>
      <c r="D394" s="96">
        <v>0.97189000000000003</v>
      </c>
      <c r="E394" s="96">
        <v>0.97323000000000004</v>
      </c>
      <c r="F394" s="96">
        <v>0.97440000000000004</v>
      </c>
      <c r="G394" s="96">
        <v>0.97541999999999995</v>
      </c>
      <c r="H394" s="96">
        <v>0.97541999999999995</v>
      </c>
      <c r="I394" s="97">
        <v>0.97541999999999995</v>
      </c>
      <c r="J394" s="97">
        <v>0.97541999999999995</v>
      </c>
      <c r="K394" s="97">
        <v>0.97541999999999995</v>
      </c>
      <c r="L394" s="97">
        <v>0.97541999999999995</v>
      </c>
    </row>
    <row r="395" spans="1:12">
      <c r="A395" s="1" t="s">
        <v>134</v>
      </c>
      <c r="C395" s="96">
        <v>0.95716999999999997</v>
      </c>
      <c r="D395" s="96">
        <v>0.95994000000000002</v>
      </c>
      <c r="E395" s="96">
        <v>0.96223000000000003</v>
      </c>
      <c r="F395" s="96">
        <v>0.96414999999999995</v>
      </c>
      <c r="G395" s="96">
        <v>0.96575</v>
      </c>
      <c r="H395" s="96">
        <v>0.96575</v>
      </c>
      <c r="I395" s="97">
        <v>0.96575</v>
      </c>
      <c r="J395" s="97">
        <v>0.96575</v>
      </c>
      <c r="K395" s="97">
        <v>0.96575</v>
      </c>
      <c r="L395" s="97">
        <v>0.96575</v>
      </c>
    </row>
    <row r="396" spans="1:12">
      <c r="A396" s="1" t="s">
        <v>135</v>
      </c>
      <c r="C396" s="96">
        <v>0.91596</v>
      </c>
      <c r="D396" s="96">
        <v>0.92147000000000001</v>
      </c>
      <c r="E396" s="96">
        <v>0.92605999999999999</v>
      </c>
      <c r="F396" s="96">
        <v>0.92986999999999997</v>
      </c>
      <c r="G396" s="96">
        <v>0.93305000000000005</v>
      </c>
      <c r="H396" s="96">
        <v>0.93305000000000005</v>
      </c>
      <c r="I396" s="97">
        <v>0.93305000000000005</v>
      </c>
      <c r="J396" s="97">
        <v>0.93305000000000005</v>
      </c>
      <c r="K396" s="97">
        <v>0.93305000000000005</v>
      </c>
      <c r="L396" s="97">
        <v>0.93305000000000005</v>
      </c>
    </row>
    <row r="397" spans="1:12">
      <c r="A397" s="1" t="s">
        <v>136</v>
      </c>
      <c r="C397" s="96">
        <v>0.84662000000000004</v>
      </c>
      <c r="D397" s="96">
        <v>0.85570000000000002</v>
      </c>
      <c r="E397" s="96">
        <v>0.86319000000000001</v>
      </c>
      <c r="F397" s="96">
        <v>0.86934</v>
      </c>
      <c r="G397" s="96">
        <v>0.87436000000000003</v>
      </c>
      <c r="H397" s="96">
        <v>0.87436000000000003</v>
      </c>
      <c r="I397" s="97">
        <v>0.87436000000000003</v>
      </c>
      <c r="J397" s="97">
        <v>0.87436000000000003</v>
      </c>
      <c r="K397" s="97">
        <v>0.87436000000000003</v>
      </c>
      <c r="L397" s="97">
        <v>0.87436000000000003</v>
      </c>
    </row>
    <row r="398" spans="1:12">
      <c r="A398" s="1" t="s">
        <v>137</v>
      </c>
      <c r="C398" s="96">
        <v>0.57789000000000001</v>
      </c>
      <c r="D398" s="96">
        <v>0.58779000000000003</v>
      </c>
      <c r="E398" s="96">
        <v>0.59623000000000004</v>
      </c>
      <c r="F398" s="96">
        <v>0.60340000000000005</v>
      </c>
      <c r="G398" s="96">
        <v>0.60945000000000005</v>
      </c>
      <c r="H398" s="96">
        <v>0.60945000000000005</v>
      </c>
      <c r="I398" s="97">
        <v>0.60945000000000005</v>
      </c>
      <c r="J398" s="97">
        <v>0.60945000000000005</v>
      </c>
      <c r="K398" s="97">
        <v>0.60945000000000005</v>
      </c>
      <c r="L398" s="97">
        <v>0.60945000000000005</v>
      </c>
    </row>
    <row r="399" spans="1:12">
      <c r="A399" s="1"/>
    </row>
    <row r="400" spans="1:12">
      <c r="A400" s="1" t="s">
        <v>143</v>
      </c>
    </row>
    <row r="401" spans="1:12">
      <c r="A401" s="1"/>
      <c r="B401" s="74"/>
      <c r="C401" s="95">
        <v>2025</v>
      </c>
      <c r="D401" s="95">
        <v>2030</v>
      </c>
      <c r="E401" s="95">
        <v>2035</v>
      </c>
      <c r="F401" s="95">
        <v>2040</v>
      </c>
      <c r="G401" s="95">
        <v>2045</v>
      </c>
      <c r="H401" s="95">
        <v>2050</v>
      </c>
      <c r="I401" s="95">
        <v>2055</v>
      </c>
      <c r="J401" s="95">
        <v>2060</v>
      </c>
      <c r="K401" s="95">
        <v>2065</v>
      </c>
      <c r="L401" s="95">
        <v>2070</v>
      </c>
    </row>
    <row r="402" spans="1:12">
      <c r="A402" s="99" t="s">
        <v>120</v>
      </c>
      <c r="C402" s="100">
        <v>2.4526494222718943E-2</v>
      </c>
      <c r="D402" s="100">
        <v>1.3462370667039206E-2</v>
      </c>
      <c r="E402" s="100">
        <v>2.3982471113594694E-3</v>
      </c>
      <c r="F402" s="100">
        <v>-8.6658764443202675E-3</v>
      </c>
      <c r="G402" s="100">
        <v>-1.9730000000000001E-2</v>
      </c>
      <c r="H402" s="100">
        <v>-1.9730000000000001E-2</v>
      </c>
      <c r="I402" s="100">
        <v>-1.9730000000000001E-2</v>
      </c>
      <c r="J402" s="100">
        <v>-1.9730000000000001E-2</v>
      </c>
      <c r="K402" s="100">
        <v>-1.9730000000000001E-2</v>
      </c>
      <c r="L402" s="100">
        <v>-1.9730000000000001E-2</v>
      </c>
    </row>
    <row r="403" spans="1:12">
      <c r="A403" s="99" t="s">
        <v>121</v>
      </c>
      <c r="C403" s="100">
        <v>1.9108879898136161E-2</v>
      </c>
      <c r="D403" s="100">
        <v>6.5416599236021201E-3</v>
      </c>
      <c r="E403" s="100">
        <v>-6.0255600509319211E-3</v>
      </c>
      <c r="F403" s="100">
        <v>-1.8592780025465962E-2</v>
      </c>
      <c r="G403" s="100">
        <v>-3.116E-2</v>
      </c>
      <c r="H403" s="100">
        <v>-3.116E-2</v>
      </c>
      <c r="I403" s="100">
        <v>-3.116E-2</v>
      </c>
      <c r="J403" s="100">
        <v>-3.116E-2</v>
      </c>
      <c r="K403" s="100">
        <v>-3.116E-2</v>
      </c>
      <c r="L403" s="100">
        <v>-3.116E-2</v>
      </c>
    </row>
    <row r="404" spans="1:12">
      <c r="A404" s="99" t="s">
        <v>122</v>
      </c>
      <c r="C404" s="100">
        <v>2.25294324487843E-4</v>
      </c>
      <c r="D404" s="100">
        <v>-2.1156029256634117E-2</v>
      </c>
      <c r="E404" s="100">
        <v>-4.2537352837756073E-2</v>
      </c>
      <c r="F404" s="100">
        <v>-6.3918676418878037E-2</v>
      </c>
      <c r="G404" s="100">
        <v>-8.5300000000000001E-2</v>
      </c>
      <c r="H404" s="100">
        <v>-8.5300000000000001E-2</v>
      </c>
      <c r="I404" s="100">
        <v>-8.5300000000000001E-2</v>
      </c>
      <c r="J404" s="100">
        <v>-8.5300000000000001E-2</v>
      </c>
      <c r="K404" s="100">
        <v>-8.5300000000000001E-2</v>
      </c>
      <c r="L404" s="100">
        <v>-8.5300000000000001E-2</v>
      </c>
    </row>
    <row r="405" spans="1:12">
      <c r="A405" s="99" t="s">
        <v>123</v>
      </c>
      <c r="C405" s="100">
        <v>-0.20689805345563431</v>
      </c>
      <c r="D405" s="100">
        <v>-0.21455604009172574</v>
      </c>
      <c r="E405" s="100">
        <v>-0.22221402672781715</v>
      </c>
      <c r="F405" s="100">
        <v>-0.22987201336390856</v>
      </c>
      <c r="G405" s="100">
        <v>-0.23752999999999999</v>
      </c>
      <c r="H405" s="100">
        <v>-0.23752999999999999</v>
      </c>
      <c r="I405" s="100">
        <v>-0.23752999999999999</v>
      </c>
      <c r="J405" s="100">
        <v>-0.23752999999999999</v>
      </c>
      <c r="K405" s="100">
        <v>-0.23752999999999999</v>
      </c>
      <c r="L405" s="100">
        <v>-0.23752999999999999</v>
      </c>
    </row>
    <row r="406" spans="1:12">
      <c r="A406" s="99" t="s">
        <v>124</v>
      </c>
      <c r="C406" s="100">
        <v>0.22215896774609256</v>
      </c>
      <c r="D406" s="100">
        <v>0.21334672580956943</v>
      </c>
      <c r="E406" s="100">
        <v>0.20453448387304629</v>
      </c>
      <c r="F406" s="100">
        <v>0.19572224193652316</v>
      </c>
      <c r="G406" s="100">
        <v>0.18690999999999999</v>
      </c>
      <c r="H406" s="100">
        <v>0.18690999999999999</v>
      </c>
      <c r="I406" s="100">
        <v>0.18690999999999999</v>
      </c>
      <c r="J406" s="100">
        <v>0.18690999999999999</v>
      </c>
      <c r="K406" s="100">
        <v>0.18690999999999999</v>
      </c>
      <c r="L406" s="100">
        <v>0.18690999999999999</v>
      </c>
    </row>
    <row r="407" spans="1:12">
      <c r="A407" s="99" t="s">
        <v>125</v>
      </c>
      <c r="C407" s="100">
        <v>0.19405008071939911</v>
      </c>
      <c r="D407" s="100">
        <v>0.16342006053954933</v>
      </c>
      <c r="E407" s="100">
        <v>0.13279004035969955</v>
      </c>
      <c r="F407" s="100">
        <v>0.10216002017984976</v>
      </c>
      <c r="G407" s="100">
        <v>7.1529999999999996E-2</v>
      </c>
      <c r="H407" s="100">
        <v>7.1529999999999996E-2</v>
      </c>
      <c r="I407" s="100">
        <v>7.1529999999999996E-2</v>
      </c>
      <c r="J407" s="100">
        <v>7.1529999999999996E-2</v>
      </c>
      <c r="K407" s="100">
        <v>7.1529999999999996E-2</v>
      </c>
      <c r="L407" s="100">
        <v>7.1529999999999996E-2</v>
      </c>
    </row>
    <row r="408" spans="1:12">
      <c r="A408" s="99" t="s">
        <v>126</v>
      </c>
      <c r="C408" s="100">
        <v>0.14360703481562609</v>
      </c>
      <c r="D408" s="100">
        <v>0.11126027611171957</v>
      </c>
      <c r="E408" s="100">
        <v>7.891351740781305E-2</v>
      </c>
      <c r="F408" s="100">
        <v>4.656675870390653E-2</v>
      </c>
      <c r="G408" s="100">
        <v>1.422E-2</v>
      </c>
      <c r="H408" s="100">
        <v>1.422E-2</v>
      </c>
      <c r="I408" s="100">
        <v>1.422E-2</v>
      </c>
      <c r="J408" s="100">
        <v>1.422E-2</v>
      </c>
      <c r="K408" s="100">
        <v>1.422E-2</v>
      </c>
      <c r="L408" s="100">
        <v>1.422E-2</v>
      </c>
    </row>
    <row r="409" spans="1:12">
      <c r="A409" s="99" t="s">
        <v>127</v>
      </c>
      <c r="C409" s="100">
        <v>5.7061348592759985E-2</v>
      </c>
      <c r="D409" s="100">
        <v>4.082851144456999E-2</v>
      </c>
      <c r="E409" s="100">
        <v>2.4595674296379995E-2</v>
      </c>
      <c r="F409" s="100">
        <v>8.3628371481899999E-3</v>
      </c>
      <c r="G409" s="100">
        <v>-7.8700000000000003E-3</v>
      </c>
      <c r="H409" s="100">
        <v>-7.8700000000000003E-3</v>
      </c>
      <c r="I409" s="100">
        <v>-7.8700000000000003E-3</v>
      </c>
      <c r="J409" s="100">
        <v>-7.8700000000000003E-3</v>
      </c>
      <c r="K409" s="100">
        <v>-7.8700000000000003E-3</v>
      </c>
      <c r="L409" s="100">
        <v>-7.8700000000000003E-3</v>
      </c>
    </row>
    <row r="410" spans="1:12">
      <c r="A410" s="99" t="s">
        <v>128</v>
      </c>
      <c r="C410" s="100">
        <v>2.1690568877308736E-2</v>
      </c>
      <c r="D410" s="100">
        <v>1.4455426657981552E-2</v>
      </c>
      <c r="E410" s="100">
        <v>7.2202844386543676E-3</v>
      </c>
      <c r="F410" s="100">
        <v>-1.4857780672816387E-5</v>
      </c>
      <c r="G410" s="100">
        <v>-7.2500000000000004E-3</v>
      </c>
      <c r="H410" s="100">
        <v>-7.2500000000000004E-3</v>
      </c>
      <c r="I410" s="100">
        <v>-7.2500000000000004E-3</v>
      </c>
      <c r="J410" s="100">
        <v>-7.2500000000000004E-3</v>
      </c>
      <c r="K410" s="100">
        <v>-7.2500000000000004E-3</v>
      </c>
      <c r="L410" s="100">
        <v>-7.2500000000000004E-3</v>
      </c>
    </row>
    <row r="411" spans="1:12">
      <c r="A411" s="99" t="s">
        <v>129</v>
      </c>
      <c r="C411" s="100">
        <v>1.6321054162851116E-2</v>
      </c>
      <c r="D411" s="100">
        <v>7.0707906221383378E-3</v>
      </c>
      <c r="E411" s="100">
        <v>-2.1794729185744405E-3</v>
      </c>
      <c r="F411" s="100">
        <v>-1.1429736459287219E-2</v>
      </c>
      <c r="G411" s="100">
        <v>-2.068E-2</v>
      </c>
      <c r="H411" s="100">
        <v>-2.068E-2</v>
      </c>
      <c r="I411" s="100">
        <v>-2.068E-2</v>
      </c>
      <c r="J411" s="100">
        <v>-2.068E-2</v>
      </c>
      <c r="K411" s="100">
        <v>-2.068E-2</v>
      </c>
      <c r="L411" s="100">
        <v>-2.068E-2</v>
      </c>
    </row>
    <row r="412" spans="1:12">
      <c r="A412" s="99" t="s">
        <v>130</v>
      </c>
      <c r="C412" s="100">
        <v>1.7449882416480093E-2</v>
      </c>
      <c r="D412" s="100">
        <v>1.2392411812360071E-2</v>
      </c>
      <c r="E412" s="100">
        <v>7.3349412082400469E-3</v>
      </c>
      <c r="F412" s="100">
        <v>2.2774706041200233E-3</v>
      </c>
      <c r="G412" s="100">
        <v>-2.7799999999999999E-3</v>
      </c>
      <c r="H412" s="100">
        <v>-2.7799999999999999E-3</v>
      </c>
      <c r="I412" s="100">
        <v>-2.7799999999999999E-3</v>
      </c>
      <c r="J412" s="100">
        <v>-2.7799999999999999E-3</v>
      </c>
      <c r="K412" s="100">
        <v>-2.7799999999999999E-3</v>
      </c>
      <c r="L412" s="100">
        <v>-2.7799999999999999E-3</v>
      </c>
    </row>
    <row r="413" spans="1:12">
      <c r="A413" s="99" t="s">
        <v>131</v>
      </c>
      <c r="C413" s="100">
        <v>3.5647928022357764E-2</v>
      </c>
      <c r="D413" s="100">
        <v>2.4273446016768323E-2</v>
      </c>
      <c r="E413" s="100">
        <v>1.2898964011178883E-2</v>
      </c>
      <c r="F413" s="100">
        <v>1.5244820055894427E-3</v>
      </c>
      <c r="G413" s="100">
        <v>-9.8499999999999994E-3</v>
      </c>
      <c r="H413" s="100">
        <v>-9.8499999999999994E-3</v>
      </c>
      <c r="I413" s="100">
        <v>-9.8499999999999994E-3</v>
      </c>
      <c r="J413" s="100">
        <v>-9.8499999999999994E-3</v>
      </c>
      <c r="K413" s="100">
        <v>-9.8499999999999994E-3</v>
      </c>
      <c r="L413" s="100">
        <v>-9.8499999999999994E-3</v>
      </c>
    </row>
    <row r="414" spans="1:12">
      <c r="A414" s="99" t="s">
        <v>132</v>
      </c>
      <c r="C414" s="100">
        <v>-8.6471544984236058E-4</v>
      </c>
      <c r="D414" s="100">
        <v>-6.0585365873817706E-3</v>
      </c>
      <c r="E414" s="100">
        <v>-1.125235772492118E-2</v>
      </c>
      <c r="F414" s="100">
        <v>-1.6446178862460588E-2</v>
      </c>
      <c r="G414" s="100">
        <v>-2.164E-2</v>
      </c>
      <c r="H414" s="100">
        <v>-2.164E-2</v>
      </c>
      <c r="I414" s="100">
        <v>-2.164E-2</v>
      </c>
      <c r="J414" s="100">
        <v>-2.164E-2</v>
      </c>
      <c r="K414" s="100">
        <v>-2.164E-2</v>
      </c>
      <c r="L414" s="100">
        <v>-2.164E-2</v>
      </c>
    </row>
    <row r="415" spans="1:12">
      <c r="A415" s="99" t="s">
        <v>133</v>
      </c>
      <c r="C415" s="100">
        <v>4.9826906907442115E-3</v>
      </c>
      <c r="D415" s="100">
        <v>6.0201801805815844E-4</v>
      </c>
      <c r="E415" s="100">
        <v>-3.7786546546278946E-3</v>
      </c>
      <c r="F415" s="100">
        <v>-8.1593273273139477E-3</v>
      </c>
      <c r="G415" s="100">
        <v>-1.2540000000000001E-2</v>
      </c>
      <c r="H415" s="100">
        <v>-1.2540000000000001E-2</v>
      </c>
      <c r="I415" s="100">
        <v>-1.2540000000000001E-2</v>
      </c>
      <c r="J415" s="100">
        <v>-1.2540000000000001E-2</v>
      </c>
      <c r="K415" s="100">
        <v>-1.2540000000000001E-2</v>
      </c>
      <c r="L415" s="100">
        <v>-1.2540000000000001E-2</v>
      </c>
    </row>
    <row r="416" spans="1:12">
      <c r="A416" s="99" t="s">
        <v>134</v>
      </c>
      <c r="C416" s="100">
        <v>2.0871284894698533E-3</v>
      </c>
      <c r="D416" s="100">
        <v>7.7503463671023901E-3</v>
      </c>
      <c r="E416" s="100">
        <v>1.3413564244734926E-2</v>
      </c>
      <c r="F416" s="100">
        <v>1.9076782122367464E-2</v>
      </c>
      <c r="G416" s="100">
        <v>2.4740000000000002E-2</v>
      </c>
      <c r="H416" s="100">
        <v>2.4740000000000002E-2</v>
      </c>
      <c r="I416" s="100">
        <v>2.4740000000000002E-2</v>
      </c>
      <c r="J416" s="100">
        <v>2.4740000000000002E-2</v>
      </c>
      <c r="K416" s="100">
        <v>2.4740000000000002E-2</v>
      </c>
      <c r="L416" s="100">
        <v>2.4740000000000002E-2</v>
      </c>
    </row>
    <row r="417" spans="1:12">
      <c r="A417" s="99" t="s">
        <v>135</v>
      </c>
      <c r="C417" s="100">
        <v>8.2150215707278665E-2</v>
      </c>
      <c r="D417" s="100">
        <v>5.8492661780458997E-2</v>
      </c>
      <c r="E417" s="100">
        <v>3.483510785363933E-2</v>
      </c>
      <c r="F417" s="100">
        <v>1.1177553926819662E-2</v>
      </c>
      <c r="G417" s="100">
        <v>-1.248E-2</v>
      </c>
      <c r="H417" s="100">
        <v>-1.248E-2</v>
      </c>
      <c r="I417" s="100">
        <v>-1.248E-2</v>
      </c>
      <c r="J417" s="100">
        <v>-1.248E-2</v>
      </c>
      <c r="K417" s="100">
        <v>-1.248E-2</v>
      </c>
      <c r="L417" s="100">
        <v>-1.248E-2</v>
      </c>
    </row>
    <row r="418" spans="1:12">
      <c r="A418" s="99" t="s">
        <v>136</v>
      </c>
      <c r="C418" s="100">
        <v>-1.7085254156134773E-2</v>
      </c>
      <c r="D418" s="100">
        <v>-2.412144061710108E-2</v>
      </c>
      <c r="E418" s="100">
        <v>-3.1157627078067386E-2</v>
      </c>
      <c r="F418" s="100">
        <v>-3.8193813539033693E-2</v>
      </c>
      <c r="G418" s="100">
        <v>-4.5229999999999999E-2</v>
      </c>
      <c r="H418" s="100">
        <v>-4.5229999999999999E-2</v>
      </c>
      <c r="I418" s="100">
        <v>-4.5229999999999999E-2</v>
      </c>
      <c r="J418" s="100">
        <v>-4.5229999999999999E-2</v>
      </c>
      <c r="K418" s="100">
        <v>-4.5229999999999999E-2</v>
      </c>
      <c r="L418" s="100">
        <v>-4.5229999999999999E-2</v>
      </c>
    </row>
    <row r="419" spans="1:12">
      <c r="A419" s="99" t="s">
        <v>137</v>
      </c>
      <c r="C419" s="100">
        <v>-2.0543172363466748E-2</v>
      </c>
      <c r="D419" s="100">
        <v>-2.3572379272600062E-2</v>
      </c>
      <c r="E419" s="100">
        <v>-2.6601586181733375E-2</v>
      </c>
      <c r="F419" s="100">
        <v>-2.9630793090866688E-2</v>
      </c>
      <c r="G419" s="100">
        <v>-3.2660000000000002E-2</v>
      </c>
      <c r="H419" s="100">
        <v>-3.2660000000000002E-2</v>
      </c>
      <c r="I419" s="100">
        <v>-3.2660000000000002E-2</v>
      </c>
      <c r="J419" s="100">
        <v>-3.2660000000000002E-2</v>
      </c>
      <c r="K419" s="100">
        <v>-3.2660000000000002E-2</v>
      </c>
      <c r="L419" s="100">
        <v>-3.2660000000000002E-2</v>
      </c>
    </row>
    <row r="420" spans="1:12">
      <c r="A420" s="99"/>
      <c r="C420" s="98"/>
      <c r="D420" s="98"/>
      <c r="E420" s="98"/>
      <c r="F420" s="98"/>
      <c r="G420" s="98"/>
      <c r="H420" s="98"/>
      <c r="I420" s="98"/>
      <c r="J420" s="98"/>
      <c r="K420" s="98"/>
      <c r="L420" s="98"/>
    </row>
    <row r="421" spans="1:12">
      <c r="A421" s="99" t="s">
        <v>144</v>
      </c>
      <c r="C421" s="98"/>
      <c r="D421" s="98"/>
      <c r="E421" s="98"/>
      <c r="F421" s="98"/>
      <c r="G421" s="98"/>
      <c r="H421" s="98"/>
      <c r="I421" s="98"/>
      <c r="J421" s="98"/>
      <c r="K421" s="98"/>
      <c r="L421" s="98"/>
    </row>
    <row r="422" spans="1:12">
      <c r="A422" s="99"/>
      <c r="B422" s="74"/>
      <c r="C422" s="95">
        <v>2025</v>
      </c>
      <c r="D422" s="95">
        <v>2030</v>
      </c>
      <c r="E422" s="95">
        <v>2035</v>
      </c>
      <c r="F422" s="95">
        <v>2040</v>
      </c>
      <c r="G422" s="95">
        <v>2045</v>
      </c>
      <c r="H422" s="95">
        <v>2050</v>
      </c>
      <c r="I422" s="95">
        <v>2055</v>
      </c>
      <c r="J422" s="95">
        <v>2060</v>
      </c>
      <c r="K422" s="95">
        <v>2065</v>
      </c>
      <c r="L422" s="95">
        <v>2070</v>
      </c>
    </row>
    <row r="423" spans="1:12">
      <c r="A423" s="99" t="s">
        <v>120</v>
      </c>
      <c r="C423" s="100">
        <v>4.6832707032192909E-2</v>
      </c>
      <c r="D423" s="100">
        <v>2.1149530274144682E-2</v>
      </c>
      <c r="E423" s="100">
        <v>-4.5336464839035445E-3</v>
      </c>
      <c r="F423" s="100">
        <v>-3.0216823241951771E-2</v>
      </c>
      <c r="G423" s="100">
        <v>-5.5899999999999998E-2</v>
      </c>
      <c r="H423" s="100">
        <v>-5.5899999999999998E-2</v>
      </c>
      <c r="I423" s="100">
        <v>-5.5899999999999998E-2</v>
      </c>
      <c r="J423" s="100">
        <v>-5.5899999999999998E-2</v>
      </c>
      <c r="K423" s="100">
        <v>-5.5899999999999998E-2</v>
      </c>
      <c r="L423" s="100">
        <v>-5.5899999999999998E-2</v>
      </c>
    </row>
    <row r="424" spans="1:12">
      <c r="A424" s="99" t="s">
        <v>121</v>
      </c>
      <c r="C424" s="100">
        <v>2.745291561600292E-2</v>
      </c>
      <c r="D424" s="100">
        <v>1.9707186712002188E-2</v>
      </c>
      <c r="E424" s="100">
        <v>1.1961457808001457E-2</v>
      </c>
      <c r="F424" s="100">
        <v>4.2157289040007269E-3</v>
      </c>
      <c r="G424" s="100">
        <v>-3.5300000000000002E-3</v>
      </c>
      <c r="H424" s="100">
        <v>-3.5300000000000002E-3</v>
      </c>
      <c r="I424" s="100">
        <v>-3.5300000000000002E-3</v>
      </c>
      <c r="J424" s="100">
        <v>-3.5300000000000002E-3</v>
      </c>
      <c r="K424" s="100">
        <v>-3.5300000000000002E-3</v>
      </c>
      <c r="L424" s="100">
        <v>-3.5300000000000002E-3</v>
      </c>
    </row>
    <row r="425" spans="1:12">
      <c r="A425" s="99" t="s">
        <v>122</v>
      </c>
      <c r="C425" s="100">
        <v>-3.1146804876229185E-3</v>
      </c>
      <c r="D425" s="100">
        <v>-1.6066010365717188E-2</v>
      </c>
      <c r="E425" s="100">
        <v>-2.901734024381146E-2</v>
      </c>
      <c r="F425" s="100">
        <v>-4.1968670121905728E-2</v>
      </c>
      <c r="G425" s="100">
        <v>-5.4919999999999997E-2</v>
      </c>
      <c r="H425" s="100">
        <v>-5.4919999999999997E-2</v>
      </c>
      <c r="I425" s="100">
        <v>-5.4919999999999997E-2</v>
      </c>
      <c r="J425" s="100">
        <v>-5.4919999999999997E-2</v>
      </c>
      <c r="K425" s="100">
        <v>-5.4919999999999997E-2</v>
      </c>
      <c r="L425" s="100">
        <v>-5.4919999999999997E-2</v>
      </c>
    </row>
    <row r="426" spans="1:12">
      <c r="A426" s="99" t="s">
        <v>123</v>
      </c>
      <c r="C426" s="100">
        <v>-0.16078533910187234</v>
      </c>
      <c r="D426" s="100">
        <v>-0.17102150432640426</v>
      </c>
      <c r="E426" s="100">
        <v>-0.18125766955093617</v>
      </c>
      <c r="F426" s="100">
        <v>-0.19149383477546808</v>
      </c>
      <c r="G426" s="100">
        <v>-0.20172999999999999</v>
      </c>
      <c r="H426" s="100">
        <v>-0.20172999999999999</v>
      </c>
      <c r="I426" s="100">
        <v>-0.20172999999999999</v>
      </c>
      <c r="J426" s="100">
        <v>-0.20172999999999999</v>
      </c>
      <c r="K426" s="100">
        <v>-0.20172999999999999</v>
      </c>
      <c r="L426" s="100">
        <v>-0.20172999999999999</v>
      </c>
    </row>
    <row r="427" spans="1:12">
      <c r="A427" s="99" t="s">
        <v>124</v>
      </c>
      <c r="C427" s="100">
        <v>0.26805970517140504</v>
      </c>
      <c r="D427" s="100">
        <v>0.23582477887855377</v>
      </c>
      <c r="E427" s="100">
        <v>0.2035898525857025</v>
      </c>
      <c r="F427" s="100">
        <v>0.17135492629285123</v>
      </c>
      <c r="G427" s="100">
        <v>0.13911999999999999</v>
      </c>
      <c r="H427" s="100">
        <v>0.13911999999999999</v>
      </c>
      <c r="I427" s="100">
        <v>0.13911999999999999</v>
      </c>
      <c r="J427" s="100">
        <v>0.13911999999999999</v>
      </c>
      <c r="K427" s="100">
        <v>0.13911999999999999</v>
      </c>
      <c r="L427" s="100">
        <v>0.13911999999999999</v>
      </c>
    </row>
    <row r="428" spans="1:12">
      <c r="A428" s="99" t="s">
        <v>125</v>
      </c>
      <c r="C428" s="100">
        <v>0.19348409026533531</v>
      </c>
      <c r="D428" s="100">
        <v>0.16949306769900147</v>
      </c>
      <c r="E428" s="100">
        <v>0.14550204513266762</v>
      </c>
      <c r="F428" s="100">
        <v>0.1215110225663338</v>
      </c>
      <c r="G428" s="100">
        <v>9.7519999999999996E-2</v>
      </c>
      <c r="H428" s="100">
        <v>9.7519999999999996E-2</v>
      </c>
      <c r="I428" s="100">
        <v>9.7519999999999996E-2</v>
      </c>
      <c r="J428" s="100">
        <v>9.7519999999999996E-2</v>
      </c>
      <c r="K428" s="100">
        <v>9.7519999999999996E-2</v>
      </c>
      <c r="L428" s="100">
        <v>9.7519999999999996E-2</v>
      </c>
    </row>
    <row r="429" spans="1:12">
      <c r="A429" s="99" t="s">
        <v>126</v>
      </c>
      <c r="C429" s="100">
        <v>8.2878994192711428E-2</v>
      </c>
      <c r="D429" s="100">
        <v>5.6366745644533575E-2</v>
      </c>
      <c r="E429" s="100">
        <v>2.9854497096355719E-2</v>
      </c>
      <c r="F429" s="100">
        <v>3.3422485481778633E-3</v>
      </c>
      <c r="G429" s="100">
        <v>-2.317E-2</v>
      </c>
      <c r="H429" s="100">
        <v>-2.317E-2</v>
      </c>
      <c r="I429" s="100">
        <v>-2.317E-2</v>
      </c>
      <c r="J429" s="100">
        <v>-2.317E-2</v>
      </c>
      <c r="K429" s="100">
        <v>-2.317E-2</v>
      </c>
      <c r="L429" s="100">
        <v>-2.317E-2</v>
      </c>
    </row>
    <row r="430" spans="1:12">
      <c r="A430" s="99" t="s">
        <v>127</v>
      </c>
      <c r="C430" s="100">
        <v>4.5477289736550082E-2</v>
      </c>
      <c r="D430" s="100">
        <v>2.843296730241256E-2</v>
      </c>
      <c r="E430" s="100">
        <v>1.1388644868275039E-2</v>
      </c>
      <c r="F430" s="100">
        <v>-5.6556775658624832E-3</v>
      </c>
      <c r="G430" s="100">
        <v>-2.2700000000000001E-2</v>
      </c>
      <c r="H430" s="100">
        <v>-2.2700000000000001E-2</v>
      </c>
      <c r="I430" s="100">
        <v>-2.2700000000000001E-2</v>
      </c>
      <c r="J430" s="100">
        <v>-2.2700000000000001E-2</v>
      </c>
      <c r="K430" s="100">
        <v>-2.2700000000000001E-2</v>
      </c>
      <c r="L430" s="100">
        <v>-2.2700000000000001E-2</v>
      </c>
    </row>
    <row r="431" spans="1:12">
      <c r="A431" s="99" t="s">
        <v>128</v>
      </c>
      <c r="C431" s="100">
        <v>1.902094839137651E-2</v>
      </c>
      <c r="D431" s="100">
        <v>1.2745711293532382E-2</v>
      </c>
      <c r="E431" s="100">
        <v>6.4704741956882542E-3</v>
      </c>
      <c r="F431" s="100">
        <v>1.9523709784412605E-4</v>
      </c>
      <c r="G431" s="100">
        <v>-6.0800000000000003E-3</v>
      </c>
      <c r="H431" s="100">
        <v>-6.0800000000000003E-3</v>
      </c>
      <c r="I431" s="100">
        <v>-6.0800000000000003E-3</v>
      </c>
      <c r="J431" s="100">
        <v>-6.0800000000000003E-3</v>
      </c>
      <c r="K431" s="100">
        <v>-6.0800000000000003E-3</v>
      </c>
      <c r="L431" s="100">
        <v>-6.0800000000000003E-3</v>
      </c>
    </row>
    <row r="432" spans="1:12">
      <c r="A432" s="99" t="s">
        <v>129</v>
      </c>
      <c r="C432" s="100">
        <v>-5.8620071820791354E-3</v>
      </c>
      <c r="D432" s="100">
        <v>-1.1401505386559352E-2</v>
      </c>
      <c r="E432" s="100">
        <v>-1.6941003591039568E-2</v>
      </c>
      <c r="F432" s="100">
        <v>-2.2480501795519782E-2</v>
      </c>
      <c r="G432" s="100">
        <v>-2.802E-2</v>
      </c>
      <c r="H432" s="100">
        <v>-2.802E-2</v>
      </c>
      <c r="I432" s="100">
        <v>-2.802E-2</v>
      </c>
      <c r="J432" s="100">
        <v>-2.802E-2</v>
      </c>
      <c r="K432" s="100">
        <v>-2.802E-2</v>
      </c>
      <c r="L432" s="100">
        <v>-2.802E-2</v>
      </c>
    </row>
    <row r="433" spans="1:12">
      <c r="A433" s="99" t="s">
        <v>130</v>
      </c>
      <c r="C433" s="100">
        <v>1.4363552446346135E-2</v>
      </c>
      <c r="D433" s="100">
        <v>1.4440164334759602E-2</v>
      </c>
      <c r="E433" s="100">
        <v>1.4516776223173069E-2</v>
      </c>
      <c r="F433" s="100">
        <v>1.4593388111586536E-2</v>
      </c>
      <c r="G433" s="100">
        <v>1.4670000000000001E-2</v>
      </c>
      <c r="H433" s="100">
        <v>1.4670000000000001E-2</v>
      </c>
      <c r="I433" s="100">
        <v>1.4670000000000001E-2</v>
      </c>
      <c r="J433" s="100">
        <v>1.4670000000000001E-2</v>
      </c>
      <c r="K433" s="100">
        <v>1.4670000000000001E-2</v>
      </c>
      <c r="L433" s="100">
        <v>1.4670000000000001E-2</v>
      </c>
    </row>
    <row r="434" spans="1:12">
      <c r="A434" s="99" t="s">
        <v>131</v>
      </c>
      <c r="C434" s="100">
        <v>1.6417526193061647E-3</v>
      </c>
      <c r="D434" s="100">
        <v>-9.288685535520376E-3</v>
      </c>
      <c r="E434" s="100">
        <v>-2.0219123690346917E-2</v>
      </c>
      <c r="F434" s="100">
        <v>-3.1149561845173458E-2</v>
      </c>
      <c r="G434" s="100">
        <v>-4.2079999999999999E-2</v>
      </c>
      <c r="H434" s="100">
        <v>-4.2079999999999999E-2</v>
      </c>
      <c r="I434" s="100">
        <v>-4.2079999999999999E-2</v>
      </c>
      <c r="J434" s="100">
        <v>-4.2079999999999999E-2</v>
      </c>
      <c r="K434" s="100">
        <v>-4.2079999999999999E-2</v>
      </c>
      <c r="L434" s="100">
        <v>-4.2079999999999999E-2</v>
      </c>
    </row>
    <row r="435" spans="1:12">
      <c r="A435" s="99" t="s">
        <v>132</v>
      </c>
      <c r="C435" s="100">
        <v>6.2928506241547938E-3</v>
      </c>
      <c r="D435" s="100">
        <v>3.7546379681160954E-3</v>
      </c>
      <c r="E435" s="100">
        <v>1.2164253120773971E-3</v>
      </c>
      <c r="F435" s="100">
        <v>-1.3217873439613013E-3</v>
      </c>
      <c r="G435" s="100">
        <v>-3.8600000000000001E-3</v>
      </c>
      <c r="H435" s="100">
        <v>-3.8600000000000001E-3</v>
      </c>
      <c r="I435" s="100">
        <v>-3.8600000000000001E-3</v>
      </c>
      <c r="J435" s="100">
        <v>-3.8600000000000001E-3</v>
      </c>
      <c r="K435" s="100">
        <v>-3.8600000000000001E-3</v>
      </c>
      <c r="L435" s="100">
        <v>-3.8600000000000001E-3</v>
      </c>
    </row>
    <row r="436" spans="1:12">
      <c r="A436" s="99" t="s">
        <v>133</v>
      </c>
      <c r="C436" s="100">
        <v>4.6474325468240591E-3</v>
      </c>
      <c r="D436" s="100">
        <v>7.1980744101180442E-3</v>
      </c>
      <c r="E436" s="100">
        <v>9.7487162734120301E-3</v>
      </c>
      <c r="F436" s="100">
        <v>1.2299358136706014E-2</v>
      </c>
      <c r="G436" s="100">
        <v>1.485E-2</v>
      </c>
      <c r="H436" s="100">
        <v>1.485E-2</v>
      </c>
      <c r="I436" s="100">
        <v>1.485E-2</v>
      </c>
      <c r="J436" s="100">
        <v>1.485E-2</v>
      </c>
      <c r="K436" s="100">
        <v>1.485E-2</v>
      </c>
      <c r="L436" s="100">
        <v>1.485E-2</v>
      </c>
    </row>
    <row r="437" spans="1:12">
      <c r="A437" s="99" t="s">
        <v>134</v>
      </c>
      <c r="C437" s="100">
        <v>1.3307369841050562E-2</v>
      </c>
      <c r="D437" s="100">
        <v>1.1725527380787922E-2</v>
      </c>
      <c r="E437" s="100">
        <v>1.0143684920525281E-2</v>
      </c>
      <c r="F437" s="100">
        <v>8.5618424602626406E-3</v>
      </c>
      <c r="G437" s="100">
        <v>6.9800000000000001E-3</v>
      </c>
      <c r="H437" s="100">
        <v>6.9800000000000001E-3</v>
      </c>
      <c r="I437" s="100">
        <v>6.9800000000000001E-3</v>
      </c>
      <c r="J437" s="100">
        <v>6.9800000000000001E-3</v>
      </c>
      <c r="K437" s="100">
        <v>6.9800000000000001E-3</v>
      </c>
      <c r="L437" s="100">
        <v>6.9800000000000001E-3</v>
      </c>
    </row>
    <row r="438" spans="1:12">
      <c r="A438" s="99" t="s">
        <v>135</v>
      </c>
      <c r="C438" s="100">
        <v>4.767398855489019E-2</v>
      </c>
      <c r="D438" s="100">
        <v>3.8252991416167642E-2</v>
      </c>
      <c r="E438" s="100">
        <v>2.8831994277445094E-2</v>
      </c>
      <c r="F438" s="100">
        <v>1.9410997138722547E-2</v>
      </c>
      <c r="G438" s="100">
        <v>9.9900000000000006E-3</v>
      </c>
      <c r="H438" s="100">
        <v>9.9900000000000006E-3</v>
      </c>
      <c r="I438" s="100">
        <v>9.9900000000000006E-3</v>
      </c>
      <c r="J438" s="100">
        <v>9.9900000000000006E-3</v>
      </c>
      <c r="K438" s="100">
        <v>9.9900000000000006E-3</v>
      </c>
      <c r="L438" s="100">
        <v>9.9900000000000006E-3</v>
      </c>
    </row>
    <row r="439" spans="1:12">
      <c r="A439" s="99" t="s">
        <v>136</v>
      </c>
      <c r="C439" s="100">
        <v>0.14539076057686551</v>
      </c>
      <c r="D439" s="100">
        <v>0.10415057043264914</v>
      </c>
      <c r="E439" s="100">
        <v>6.2910380288432766E-2</v>
      </c>
      <c r="F439" s="100">
        <v>2.1670190144216388E-2</v>
      </c>
      <c r="G439" s="100">
        <v>-1.9570000000000001E-2</v>
      </c>
      <c r="H439" s="100">
        <v>-1.9570000000000001E-2</v>
      </c>
      <c r="I439" s="100">
        <v>-1.9570000000000001E-2</v>
      </c>
      <c r="J439" s="100">
        <v>-1.9570000000000001E-2</v>
      </c>
      <c r="K439" s="100">
        <v>-1.9570000000000001E-2</v>
      </c>
      <c r="L439" s="100">
        <v>-1.9570000000000001E-2</v>
      </c>
    </row>
    <row r="440" spans="1:12">
      <c r="A440" s="99" t="s">
        <v>137</v>
      </c>
      <c r="C440" s="100">
        <v>-2.8393997323067164E-2</v>
      </c>
      <c r="D440" s="100">
        <v>-3.2367997992300376E-2</v>
      </c>
      <c r="E440" s="100">
        <v>-3.6341998661533585E-2</v>
      </c>
      <c r="F440" s="100">
        <v>-4.0315999330766794E-2</v>
      </c>
      <c r="G440" s="100">
        <v>-4.4290000000000003E-2</v>
      </c>
      <c r="H440" s="100">
        <v>-4.4290000000000003E-2</v>
      </c>
      <c r="I440" s="100">
        <v>-4.4290000000000003E-2</v>
      </c>
      <c r="J440" s="100">
        <v>-4.4290000000000003E-2</v>
      </c>
      <c r="K440" s="100">
        <v>-4.4290000000000003E-2</v>
      </c>
      <c r="L440" s="100">
        <v>-4.4290000000000003E-2</v>
      </c>
    </row>
    <row r="441" spans="1:12">
      <c r="A441" s="1"/>
    </row>
    <row r="442" spans="1:12">
      <c r="A442" s="101" t="s">
        <v>145</v>
      </c>
    </row>
    <row r="443" spans="1:12">
      <c r="A443" s="1"/>
      <c r="B443" s="74"/>
      <c r="C443" s="95">
        <v>2025</v>
      </c>
      <c r="D443" s="95">
        <v>2030</v>
      </c>
      <c r="E443" s="95">
        <v>2035</v>
      </c>
      <c r="F443" s="95">
        <v>2040</v>
      </c>
      <c r="G443" s="95">
        <v>2045</v>
      </c>
      <c r="H443" s="95">
        <v>2050</v>
      </c>
      <c r="I443" s="95">
        <v>2055</v>
      </c>
      <c r="J443" s="95">
        <v>2060</v>
      </c>
      <c r="K443" s="95">
        <v>2065</v>
      </c>
      <c r="L443" s="95">
        <v>2070</v>
      </c>
    </row>
    <row r="444" spans="1:12">
      <c r="A444" s="99" t="s">
        <v>120</v>
      </c>
      <c r="C444" s="102">
        <v>71</v>
      </c>
      <c r="D444" s="100"/>
      <c r="E444" s="100"/>
      <c r="F444" s="100"/>
      <c r="G444" s="100"/>
      <c r="H444" s="100"/>
      <c r="I444" s="100"/>
      <c r="J444" s="100"/>
      <c r="K444" s="100"/>
      <c r="L444" s="100"/>
    </row>
    <row r="445" spans="1:12">
      <c r="A445" s="99" t="s">
        <v>121</v>
      </c>
      <c r="C445" s="102">
        <v>55</v>
      </c>
      <c r="D445" s="100"/>
      <c r="E445" s="100"/>
      <c r="F445" s="100"/>
      <c r="G445" s="100"/>
      <c r="H445" s="100"/>
      <c r="I445" s="100"/>
      <c r="J445" s="100"/>
      <c r="K445" s="100"/>
      <c r="L445" s="100"/>
    </row>
    <row r="446" spans="1:12">
      <c r="A446" s="99" t="s">
        <v>122</v>
      </c>
      <c r="C446" s="102">
        <v>20</v>
      </c>
      <c r="D446" s="100"/>
      <c r="E446" s="100"/>
      <c r="F446" s="100"/>
      <c r="G446" s="100"/>
      <c r="H446" s="100"/>
      <c r="I446" s="100"/>
      <c r="J446" s="100"/>
      <c r="K446" s="100"/>
      <c r="L446" s="100"/>
    </row>
    <row r="447" spans="1:12">
      <c r="A447" s="99" t="s">
        <v>123</v>
      </c>
      <c r="C447" s="102">
        <v>0</v>
      </c>
      <c r="D447" s="100"/>
      <c r="E447" s="100"/>
      <c r="F447" s="100"/>
      <c r="G447" s="100"/>
      <c r="H447" s="100"/>
      <c r="I447" s="100"/>
      <c r="J447" s="100"/>
      <c r="K447" s="100"/>
      <c r="L447" s="100"/>
    </row>
    <row r="448" spans="1:12">
      <c r="A448" s="99" t="s">
        <v>124</v>
      </c>
      <c r="C448" s="102">
        <v>18</v>
      </c>
      <c r="D448" s="100"/>
      <c r="E448" s="100"/>
      <c r="F448" s="100"/>
      <c r="G448" s="100"/>
      <c r="H448" s="100"/>
      <c r="I448" s="100"/>
      <c r="J448" s="100"/>
      <c r="K448" s="100"/>
      <c r="L448" s="100"/>
    </row>
    <row r="449" spans="1:12">
      <c r="A449" s="99" t="s">
        <v>125</v>
      </c>
      <c r="C449" s="102">
        <v>44</v>
      </c>
      <c r="D449" s="100"/>
      <c r="E449" s="100"/>
      <c r="F449" s="100"/>
      <c r="G449" s="100"/>
      <c r="H449" s="100"/>
      <c r="I449" s="100"/>
      <c r="J449" s="100"/>
      <c r="K449" s="100"/>
      <c r="L449" s="100"/>
    </row>
    <row r="450" spans="1:12">
      <c r="A450" s="99" t="s">
        <v>126</v>
      </c>
      <c r="C450" s="102">
        <v>31</v>
      </c>
      <c r="D450" s="100"/>
      <c r="E450" s="100"/>
      <c r="F450" s="100"/>
      <c r="G450" s="100"/>
      <c r="H450" s="100"/>
      <c r="I450" s="100"/>
      <c r="J450" s="100"/>
      <c r="K450" s="100"/>
      <c r="L450" s="100"/>
    </row>
    <row r="451" spans="1:12">
      <c r="A451" s="99" t="s">
        <v>127</v>
      </c>
      <c r="C451" s="102">
        <v>18</v>
      </c>
      <c r="D451" s="100"/>
      <c r="E451" s="100"/>
      <c r="F451" s="100"/>
      <c r="G451" s="100"/>
      <c r="H451" s="100"/>
      <c r="I451" s="100"/>
      <c r="J451" s="100"/>
      <c r="K451" s="100"/>
      <c r="L451" s="100"/>
    </row>
    <row r="452" spans="1:12">
      <c r="A452" s="99" t="s">
        <v>128</v>
      </c>
      <c r="C452" s="102">
        <v>12</v>
      </c>
      <c r="D452" s="100"/>
      <c r="E452" s="100"/>
      <c r="F452" s="100"/>
      <c r="G452" s="100"/>
      <c r="H452" s="100"/>
      <c r="I452" s="100"/>
      <c r="J452" s="100"/>
      <c r="K452" s="100"/>
      <c r="L452" s="100"/>
    </row>
    <row r="453" spans="1:12">
      <c r="A453" s="99" t="s">
        <v>129</v>
      </c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</row>
    <row r="454" spans="1:12">
      <c r="A454" s="99" t="s">
        <v>130</v>
      </c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</row>
    <row r="455" spans="1:12">
      <c r="A455" s="99" t="s">
        <v>131</v>
      </c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</row>
    <row r="456" spans="1:12">
      <c r="A456" s="99" t="s">
        <v>132</v>
      </c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</row>
    <row r="457" spans="1:12">
      <c r="A457" s="99" t="s">
        <v>133</v>
      </c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</row>
    <row r="458" spans="1:12">
      <c r="A458" s="99" t="s">
        <v>134</v>
      </c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</row>
    <row r="459" spans="1:12">
      <c r="A459" s="99" t="s">
        <v>135</v>
      </c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</row>
    <row r="460" spans="1:12">
      <c r="A460" s="99" t="s">
        <v>136</v>
      </c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</row>
    <row r="461" spans="1:12">
      <c r="A461" s="99" t="s">
        <v>137</v>
      </c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</row>
    <row r="462" spans="1:12">
      <c r="A462" s="99"/>
      <c r="C462" s="98"/>
      <c r="D462" s="98"/>
      <c r="E462" s="98"/>
      <c r="F462" s="98"/>
      <c r="G462" s="98"/>
      <c r="H462" s="98"/>
      <c r="I462" s="98"/>
      <c r="J462" s="98"/>
      <c r="K462" s="98"/>
      <c r="L462" s="98"/>
    </row>
    <row r="463" spans="1:12">
      <c r="A463" s="101" t="s">
        <v>146</v>
      </c>
      <c r="C463" s="98"/>
      <c r="D463" s="98"/>
      <c r="E463" s="98"/>
      <c r="F463" s="98"/>
      <c r="G463" s="98"/>
      <c r="H463" s="98"/>
      <c r="I463" s="98"/>
      <c r="J463" s="98"/>
      <c r="K463" s="98"/>
      <c r="L463" s="98"/>
    </row>
    <row r="464" spans="1:12">
      <c r="A464" s="99"/>
      <c r="B464" s="74"/>
      <c r="C464" s="95">
        <v>2025</v>
      </c>
      <c r="D464" s="95">
        <v>2030</v>
      </c>
      <c r="E464" s="95">
        <v>2035</v>
      </c>
      <c r="F464" s="95">
        <v>2040</v>
      </c>
      <c r="G464" s="95">
        <v>2045</v>
      </c>
      <c r="H464" s="95">
        <v>2050</v>
      </c>
      <c r="I464" s="95">
        <v>2055</v>
      </c>
      <c r="J464" s="95">
        <v>2060</v>
      </c>
      <c r="K464" s="95">
        <v>2065</v>
      </c>
      <c r="L464" s="95">
        <v>2070</v>
      </c>
    </row>
    <row r="465" spans="1:12">
      <c r="A465" s="99" t="s">
        <v>120</v>
      </c>
      <c r="C465" s="102">
        <v>71</v>
      </c>
      <c r="D465" s="100"/>
      <c r="E465" s="100"/>
      <c r="F465" s="100"/>
      <c r="G465" s="100"/>
      <c r="H465" s="100"/>
      <c r="I465" s="100"/>
      <c r="J465" s="100"/>
      <c r="K465" s="100"/>
      <c r="L465" s="100"/>
    </row>
    <row r="466" spans="1:12">
      <c r="A466" s="99" t="s">
        <v>121</v>
      </c>
      <c r="C466" s="102">
        <v>55</v>
      </c>
      <c r="D466" s="100"/>
      <c r="E466" s="100"/>
      <c r="F466" s="100"/>
      <c r="G466" s="100"/>
      <c r="H466" s="100"/>
      <c r="I466" s="100"/>
      <c r="J466" s="100"/>
      <c r="K466" s="100"/>
      <c r="L466" s="100"/>
    </row>
    <row r="467" spans="1:12">
      <c r="A467" s="99" t="s">
        <v>122</v>
      </c>
      <c r="C467" s="102">
        <v>18</v>
      </c>
      <c r="D467" s="100"/>
      <c r="E467" s="100"/>
      <c r="F467" s="100"/>
      <c r="G467" s="100"/>
      <c r="H467" s="100"/>
      <c r="I467" s="100"/>
      <c r="J467" s="100"/>
      <c r="K467" s="100"/>
      <c r="L467" s="100"/>
    </row>
    <row r="468" spans="1:12">
      <c r="A468" s="99" t="s">
        <v>123</v>
      </c>
      <c r="C468" s="102">
        <v>0</v>
      </c>
      <c r="D468" s="100"/>
      <c r="E468" s="100"/>
      <c r="F468" s="100"/>
      <c r="G468" s="100"/>
      <c r="H468" s="100"/>
      <c r="I468" s="100"/>
      <c r="J468" s="100"/>
      <c r="K468" s="100"/>
      <c r="L468" s="100"/>
    </row>
    <row r="469" spans="1:12">
      <c r="A469" s="99" t="s">
        <v>124</v>
      </c>
      <c r="C469" s="102">
        <v>18</v>
      </c>
      <c r="D469" s="100"/>
      <c r="E469" s="100"/>
      <c r="F469" s="100"/>
      <c r="G469" s="100"/>
      <c r="H469" s="100"/>
      <c r="I469" s="100"/>
      <c r="J469" s="100"/>
      <c r="K469" s="100"/>
      <c r="L469" s="100"/>
    </row>
    <row r="470" spans="1:12">
      <c r="A470" s="99" t="s">
        <v>125</v>
      </c>
      <c r="C470" s="102">
        <v>44</v>
      </c>
      <c r="D470" s="100"/>
      <c r="E470" s="100"/>
      <c r="F470" s="100"/>
      <c r="G470" s="100"/>
      <c r="H470" s="100"/>
      <c r="I470" s="100"/>
      <c r="J470" s="100"/>
      <c r="K470" s="100"/>
      <c r="L470" s="100"/>
    </row>
    <row r="471" spans="1:12">
      <c r="A471" s="99" t="s">
        <v>126</v>
      </c>
      <c r="C471" s="102">
        <v>31</v>
      </c>
      <c r="D471" s="100"/>
      <c r="E471" s="100"/>
      <c r="F471" s="100"/>
      <c r="G471" s="100"/>
      <c r="H471" s="100"/>
      <c r="I471" s="100"/>
      <c r="J471" s="100"/>
      <c r="K471" s="100"/>
      <c r="L471" s="100"/>
    </row>
    <row r="472" spans="1:12">
      <c r="A472" s="99" t="s">
        <v>127</v>
      </c>
      <c r="C472" s="102">
        <v>18</v>
      </c>
      <c r="D472" s="100"/>
      <c r="E472" s="100"/>
      <c r="F472" s="100"/>
      <c r="G472" s="100"/>
      <c r="H472" s="100"/>
      <c r="I472" s="100"/>
      <c r="J472" s="100"/>
      <c r="K472" s="100"/>
      <c r="L472" s="100"/>
    </row>
    <row r="473" spans="1:12">
      <c r="A473" s="99" t="s">
        <v>128</v>
      </c>
      <c r="C473" s="102">
        <v>12</v>
      </c>
      <c r="D473" s="100"/>
      <c r="E473" s="100"/>
      <c r="F473" s="100"/>
      <c r="G473" s="100"/>
      <c r="H473" s="100"/>
      <c r="I473" s="100"/>
      <c r="J473" s="100"/>
      <c r="K473" s="100"/>
      <c r="L473" s="100"/>
    </row>
    <row r="474" spans="1:12">
      <c r="A474" s="99" t="s">
        <v>129</v>
      </c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</row>
    <row r="475" spans="1:12">
      <c r="A475" s="99" t="s">
        <v>130</v>
      </c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</row>
    <row r="476" spans="1:12">
      <c r="A476" s="99" t="s">
        <v>131</v>
      </c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</row>
    <row r="477" spans="1:12">
      <c r="A477" s="99" t="s">
        <v>132</v>
      </c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</row>
    <row r="478" spans="1:12">
      <c r="A478" s="99" t="s">
        <v>133</v>
      </c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</row>
    <row r="479" spans="1:12">
      <c r="A479" s="99" t="s">
        <v>134</v>
      </c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</row>
    <row r="480" spans="1:12">
      <c r="A480" s="99" t="s">
        <v>135</v>
      </c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</row>
    <row r="481" spans="1:12">
      <c r="A481" s="99" t="s">
        <v>136</v>
      </c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</row>
    <row r="482" spans="1:12">
      <c r="A482" s="99" t="s">
        <v>137</v>
      </c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</row>
    <row r="483" spans="1:12">
      <c r="A483" s="1"/>
    </row>
    <row r="484" spans="1:12">
      <c r="A484" s="1" t="s">
        <v>147</v>
      </c>
    </row>
    <row r="485" spans="1:12">
      <c r="A485" s="1"/>
      <c r="C485" s="74">
        <v>2025</v>
      </c>
      <c r="D485" s="74">
        <v>2030</v>
      </c>
      <c r="E485" s="74">
        <v>2035</v>
      </c>
      <c r="F485" s="74">
        <v>2040</v>
      </c>
      <c r="G485" s="74">
        <v>2045</v>
      </c>
      <c r="H485" s="74">
        <v>2050</v>
      </c>
      <c r="I485" s="74">
        <v>2055</v>
      </c>
      <c r="J485" s="74">
        <v>2060</v>
      </c>
      <c r="K485" s="74">
        <v>2065</v>
      </c>
      <c r="L485" s="74">
        <v>2070</v>
      </c>
    </row>
    <row r="486" spans="1:12">
      <c r="A486" s="1"/>
      <c r="C486" s="103">
        <v>0.31840000000000002</v>
      </c>
      <c r="D486" s="103">
        <v>0.32884999999999998</v>
      </c>
      <c r="E486" s="103">
        <v>0.33600000000000002</v>
      </c>
      <c r="F486" s="103">
        <v>0.33661999999999997</v>
      </c>
      <c r="G486" s="103">
        <v>0.33374999999999999</v>
      </c>
      <c r="H486" s="103">
        <v>0.33374999999999999</v>
      </c>
      <c r="I486" s="104"/>
      <c r="J486" s="104"/>
      <c r="K486" s="104"/>
      <c r="L486" s="104"/>
    </row>
    <row r="487" spans="1:12">
      <c r="A487" s="1"/>
    </row>
    <row r="488" spans="1:12">
      <c r="A488" s="1" t="s">
        <v>148</v>
      </c>
    </row>
    <row r="489" spans="1:12">
      <c r="A489" s="1"/>
      <c r="C489" s="74">
        <v>2025</v>
      </c>
      <c r="D489" s="74">
        <v>2030</v>
      </c>
      <c r="E489" s="74">
        <v>2035</v>
      </c>
      <c r="F489" s="74">
        <v>2040</v>
      </c>
      <c r="G489" s="74">
        <v>2045</v>
      </c>
      <c r="H489" s="74">
        <v>2050</v>
      </c>
      <c r="I489" s="74">
        <v>2055</v>
      </c>
      <c r="J489" s="74">
        <v>2060</v>
      </c>
      <c r="K489" s="74">
        <v>2065</v>
      </c>
      <c r="L489" s="74">
        <v>2070</v>
      </c>
    </row>
    <row r="490" spans="1:12">
      <c r="A490" s="1"/>
      <c r="C490" s="105">
        <v>105.19616000000001</v>
      </c>
      <c r="D490" s="105">
        <v>105.19695</v>
      </c>
      <c r="E490" s="105">
        <v>105.19786000000001</v>
      </c>
      <c r="F490" s="105">
        <v>105.19837</v>
      </c>
      <c r="G490" s="105">
        <v>105.1994</v>
      </c>
      <c r="H490" s="105">
        <v>105.20048</v>
      </c>
      <c r="I490" s="106">
        <v>105.20048</v>
      </c>
      <c r="J490" s="106">
        <v>105.20048</v>
      </c>
      <c r="K490" s="106">
        <v>105.20048</v>
      </c>
      <c r="L490" s="106">
        <v>105.20048</v>
      </c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A8A6-8C64-4719-9B24-A4DA092728A4}">
  <dimension ref="A1:Y490"/>
  <sheetViews>
    <sheetView topLeftCell="M84" zoomScale="85" zoomScaleNormal="85" workbookViewId="0">
      <selection activeCell="T151" sqref="T151"/>
    </sheetView>
  </sheetViews>
  <sheetFormatPr defaultColWidth="9" defaultRowHeight="13.5"/>
  <cols>
    <col min="1" max="1" width="30.625" style="72" customWidth="1"/>
    <col min="2" max="12" width="10.625" style="72" customWidth="1"/>
    <col min="13" max="16384" width="9" style="72"/>
  </cols>
  <sheetData>
    <row r="1" spans="1:12">
      <c r="A1" s="71" t="s">
        <v>55</v>
      </c>
      <c r="B1" s="71" t="s">
        <v>56</v>
      </c>
      <c r="C1" s="71" t="s">
        <v>57</v>
      </c>
      <c r="D1" s="71" t="s">
        <v>58</v>
      </c>
      <c r="E1" s="71" t="s">
        <v>59</v>
      </c>
      <c r="G1" s="73" t="s">
        <v>60</v>
      </c>
      <c r="H1" s="73"/>
      <c r="I1" s="73"/>
      <c r="J1" s="73"/>
      <c r="K1" s="73"/>
      <c r="L1" s="73"/>
    </row>
    <row r="2" spans="1:12">
      <c r="A2" s="71">
        <v>1786</v>
      </c>
      <c r="B2" s="71">
        <v>47</v>
      </c>
      <c r="C2" s="71" t="s">
        <v>61</v>
      </c>
      <c r="D2" s="71">
        <v>47350</v>
      </c>
      <c r="E2" s="71" t="s">
        <v>62</v>
      </c>
      <c r="G2" s="73" t="s">
        <v>63</v>
      </c>
      <c r="H2" s="73"/>
      <c r="I2" s="73"/>
      <c r="J2" s="73"/>
      <c r="K2" s="73"/>
      <c r="L2" s="73"/>
    </row>
    <row r="3" spans="1:12">
      <c r="B3" s="71"/>
      <c r="C3" s="71"/>
      <c r="G3" s="73" t="s">
        <v>64</v>
      </c>
      <c r="H3" s="73"/>
      <c r="I3" s="73"/>
      <c r="J3" s="73"/>
      <c r="K3" s="73"/>
      <c r="L3" s="73"/>
    </row>
    <row r="4" spans="1:12">
      <c r="A4" s="72" t="s">
        <v>65</v>
      </c>
      <c r="B4" s="71"/>
      <c r="C4" s="71"/>
    </row>
    <row r="6" spans="1:12">
      <c r="A6" s="1" t="s">
        <v>66</v>
      </c>
      <c r="B6" s="73" t="s">
        <v>67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>
      <c r="A7" s="1"/>
    </row>
    <row r="8" spans="1:12">
      <c r="A8" s="72" t="s">
        <v>68</v>
      </c>
    </row>
    <row r="9" spans="1:12">
      <c r="A9" s="1"/>
      <c r="B9" s="74">
        <v>2020</v>
      </c>
      <c r="C9" s="74">
        <v>2025</v>
      </c>
      <c r="D9" s="74">
        <v>2030</v>
      </c>
      <c r="E9" s="74">
        <v>2035</v>
      </c>
      <c r="F9" s="74">
        <v>2040</v>
      </c>
      <c r="G9" s="74">
        <v>2045</v>
      </c>
      <c r="H9" s="74">
        <v>2050</v>
      </c>
      <c r="I9" s="74">
        <v>2055</v>
      </c>
      <c r="J9" s="74">
        <v>2060</v>
      </c>
      <c r="K9" s="74">
        <v>2065</v>
      </c>
      <c r="L9" s="74">
        <v>2070</v>
      </c>
    </row>
    <row r="10" spans="1:12">
      <c r="A10" s="1" t="s">
        <v>69</v>
      </c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2">
      <c r="A11" s="1" t="s">
        <v>70</v>
      </c>
      <c r="B11" s="75"/>
      <c r="C11" s="77">
        <v>2.3669750887004906</v>
      </c>
      <c r="D11" s="77">
        <v>2.4255323367019388</v>
      </c>
      <c r="E11" s="77">
        <v>2.4089916040013875</v>
      </c>
      <c r="F11" s="77">
        <v>2.3723475112766517</v>
      </c>
      <c r="G11" s="77">
        <v>2.3540387692149598</v>
      </c>
      <c r="H11" s="77">
        <v>2.3779232251577107</v>
      </c>
      <c r="I11" s="78">
        <v>2.3973787406770866</v>
      </c>
      <c r="J11" s="78">
        <v>2.429781298703066</v>
      </c>
      <c r="K11" s="78">
        <v>2.4342801502071616</v>
      </c>
      <c r="L11" s="78">
        <v>2.4130384739399195</v>
      </c>
    </row>
    <row r="12" spans="1:12">
      <c r="A12" s="1" t="s">
        <v>71</v>
      </c>
      <c r="B12" s="75"/>
      <c r="C12" s="77">
        <v>7.4339669871246565</v>
      </c>
      <c r="D12" s="77">
        <v>7.37580154082998</v>
      </c>
      <c r="E12" s="77">
        <v>7.1696178690517476</v>
      </c>
      <c r="F12" s="77">
        <v>7.0475536547936901</v>
      </c>
      <c r="G12" s="77">
        <v>7.0532996830410779</v>
      </c>
      <c r="H12" s="77">
        <v>7.1248635959781597</v>
      </c>
      <c r="I12" s="77">
        <v>7.1831572754369635</v>
      </c>
      <c r="J12" s="77">
        <v>7.2802435916196737</v>
      </c>
      <c r="K12" s="77">
        <v>7.2937232965008585</v>
      </c>
      <c r="L12" s="77">
        <v>7.2300778245390855</v>
      </c>
    </row>
    <row r="13" spans="1:12">
      <c r="A13" s="1" t="s">
        <v>72</v>
      </c>
      <c r="B13" s="75"/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</row>
    <row r="14" spans="1:12">
      <c r="A14" s="1" t="s">
        <v>73</v>
      </c>
      <c r="B14" s="75"/>
      <c r="C14" s="77">
        <v>0.31840000000000002</v>
      </c>
      <c r="D14" s="77">
        <v>0.32884999999999998</v>
      </c>
      <c r="E14" s="77">
        <v>0.33600000000000002</v>
      </c>
      <c r="F14" s="77">
        <v>0.33661999999999997</v>
      </c>
      <c r="G14" s="77">
        <v>0.33374999999999999</v>
      </c>
      <c r="H14" s="77">
        <v>0.33374999999999999</v>
      </c>
      <c r="I14" s="78">
        <v>0.33374999999999999</v>
      </c>
      <c r="J14" s="78">
        <v>0.33374999999999999</v>
      </c>
      <c r="K14" s="78">
        <v>0.33374999999999999</v>
      </c>
      <c r="L14" s="78">
        <v>0.33374999999999999</v>
      </c>
    </row>
    <row r="15" spans="1:12">
      <c r="A15" s="1"/>
    </row>
    <row r="16" spans="1:12">
      <c r="A16" s="72" t="s">
        <v>74</v>
      </c>
    </row>
    <row r="17" spans="1:12">
      <c r="A17" s="1"/>
      <c r="B17" s="74">
        <v>2020</v>
      </c>
      <c r="C17" s="74">
        <v>2025</v>
      </c>
      <c r="D17" s="74">
        <v>2030</v>
      </c>
      <c r="E17" s="74">
        <v>2035</v>
      </c>
      <c r="F17" s="74">
        <v>2040</v>
      </c>
      <c r="G17" s="74">
        <v>2045</v>
      </c>
      <c r="H17" s="74">
        <v>2050</v>
      </c>
      <c r="I17" s="74">
        <v>2055</v>
      </c>
      <c r="J17" s="74">
        <v>2060</v>
      </c>
      <c r="K17" s="74">
        <v>2065</v>
      </c>
      <c r="L17" s="74">
        <v>2070</v>
      </c>
    </row>
    <row r="18" spans="1:12">
      <c r="A18" s="1" t="s">
        <v>69</v>
      </c>
      <c r="B18" s="80">
        <v>2.218</v>
      </c>
      <c r="C18" s="76">
        <v>2.218</v>
      </c>
      <c r="D18" s="76">
        <v>2.218</v>
      </c>
      <c r="E18" s="76">
        <v>2.218</v>
      </c>
      <c r="F18" s="76">
        <v>2.218</v>
      </c>
      <c r="G18" s="76">
        <v>2.218</v>
      </c>
      <c r="H18" s="76">
        <v>2.218</v>
      </c>
      <c r="I18" s="76">
        <v>2.218</v>
      </c>
      <c r="J18" s="76">
        <v>2.218</v>
      </c>
      <c r="K18" s="76">
        <v>2.218</v>
      </c>
      <c r="L18" s="76">
        <v>2.218</v>
      </c>
    </row>
    <row r="19" spans="1:12">
      <c r="A19" s="1" t="s">
        <v>75</v>
      </c>
      <c r="B19" s="80">
        <v>4.8499999999999995E-2</v>
      </c>
      <c r="C19" s="81">
        <v>4.8499999999999995E-2</v>
      </c>
      <c r="D19" s="81">
        <v>4.8499999999999995E-2</v>
      </c>
      <c r="E19" s="81">
        <v>4.8499999999999995E-2</v>
      </c>
      <c r="F19" s="81">
        <v>4.8499999999999995E-2</v>
      </c>
      <c r="G19" s="81">
        <v>4.8499999999999995E-2</v>
      </c>
      <c r="H19" s="81">
        <v>4.8499999999999995E-2</v>
      </c>
      <c r="I19" s="81">
        <v>4.8499999999999995E-2</v>
      </c>
      <c r="J19" s="81">
        <v>4.8499999999999995E-2</v>
      </c>
      <c r="K19" s="81">
        <v>4.8499999999999995E-2</v>
      </c>
      <c r="L19" s="81">
        <v>4.8499999999999995E-2</v>
      </c>
    </row>
    <row r="20" spans="1:12">
      <c r="A20" s="1" t="s">
        <v>76</v>
      </c>
      <c r="B20" s="80">
        <v>0.32200000000000001</v>
      </c>
      <c r="C20" s="81">
        <v>0.32200000000000001</v>
      </c>
      <c r="D20" s="81">
        <v>0.32200000000000001</v>
      </c>
      <c r="E20" s="81">
        <v>0.32200000000000001</v>
      </c>
      <c r="F20" s="81">
        <v>0.32200000000000001</v>
      </c>
      <c r="G20" s="81">
        <v>0.32200000000000001</v>
      </c>
      <c r="H20" s="81">
        <v>0.32200000000000001</v>
      </c>
      <c r="I20" s="81">
        <v>0.32200000000000001</v>
      </c>
      <c r="J20" s="81">
        <v>0.32200000000000001</v>
      </c>
      <c r="K20" s="81">
        <v>0.32200000000000001</v>
      </c>
      <c r="L20" s="81">
        <v>0.32200000000000001</v>
      </c>
    </row>
    <row r="21" spans="1:12">
      <c r="A21" s="1" t="s">
        <v>77</v>
      </c>
      <c r="B21" s="80">
        <v>0.67699999999999994</v>
      </c>
      <c r="C21" s="81">
        <v>0.67699999999999994</v>
      </c>
      <c r="D21" s="81">
        <v>0.67699999999999994</v>
      </c>
      <c r="E21" s="81">
        <v>0.67699999999999994</v>
      </c>
      <c r="F21" s="81">
        <v>0.67699999999999994</v>
      </c>
      <c r="G21" s="81">
        <v>0.67699999999999994</v>
      </c>
      <c r="H21" s="81">
        <v>0.67699999999999994</v>
      </c>
      <c r="I21" s="81">
        <v>0.67699999999999994</v>
      </c>
      <c r="J21" s="81">
        <v>0.67699999999999994</v>
      </c>
      <c r="K21" s="81">
        <v>0.67699999999999994</v>
      </c>
      <c r="L21" s="81">
        <v>0.67699999999999994</v>
      </c>
    </row>
    <row r="22" spans="1:12">
      <c r="A22" s="1" t="s">
        <v>78</v>
      </c>
      <c r="B22" s="80">
        <v>0.66149999999999998</v>
      </c>
      <c r="C22" s="81">
        <v>0.66149999999999998</v>
      </c>
      <c r="D22" s="81">
        <v>0.66149999999999998</v>
      </c>
      <c r="E22" s="81">
        <v>0.66149999999999998</v>
      </c>
      <c r="F22" s="81">
        <v>0.66149999999999998</v>
      </c>
      <c r="G22" s="81">
        <v>0.66149999999999998</v>
      </c>
      <c r="H22" s="81">
        <v>0.66149999999999998</v>
      </c>
      <c r="I22" s="81">
        <v>0.66149999999999998</v>
      </c>
      <c r="J22" s="81">
        <v>0.66149999999999998</v>
      </c>
      <c r="K22" s="81">
        <v>0.66149999999999998</v>
      </c>
      <c r="L22" s="81">
        <v>0.66149999999999998</v>
      </c>
    </row>
    <row r="23" spans="1:12">
      <c r="A23" s="1" t="s">
        <v>79</v>
      </c>
      <c r="B23" s="80">
        <v>0.41549999999999998</v>
      </c>
      <c r="C23" s="81">
        <v>0.41549999999999998</v>
      </c>
      <c r="D23" s="81">
        <v>0.41549999999999998</v>
      </c>
      <c r="E23" s="81">
        <v>0.41549999999999998</v>
      </c>
      <c r="F23" s="81">
        <v>0.41549999999999998</v>
      </c>
      <c r="G23" s="81">
        <v>0.41549999999999998</v>
      </c>
      <c r="H23" s="81">
        <v>0.41549999999999998</v>
      </c>
      <c r="I23" s="81">
        <v>0.41549999999999998</v>
      </c>
      <c r="J23" s="81">
        <v>0.41549999999999998</v>
      </c>
      <c r="K23" s="81">
        <v>0.41549999999999998</v>
      </c>
      <c r="L23" s="81">
        <v>0.41549999999999998</v>
      </c>
    </row>
    <row r="24" spans="1:12">
      <c r="A24" s="1" t="s">
        <v>80</v>
      </c>
      <c r="B24" s="80">
        <v>9.1499999999999998E-2</v>
      </c>
      <c r="C24" s="81">
        <v>9.1499999999999998E-2</v>
      </c>
      <c r="D24" s="81">
        <v>9.1499999999999998E-2</v>
      </c>
      <c r="E24" s="81">
        <v>9.1499999999999998E-2</v>
      </c>
      <c r="F24" s="81">
        <v>9.1499999999999998E-2</v>
      </c>
      <c r="G24" s="81">
        <v>9.1499999999999998E-2</v>
      </c>
      <c r="H24" s="81">
        <v>9.1499999999999998E-2</v>
      </c>
      <c r="I24" s="81">
        <v>9.1499999999999998E-2</v>
      </c>
      <c r="J24" s="81">
        <v>9.1499999999999998E-2</v>
      </c>
      <c r="K24" s="81">
        <v>9.1499999999999998E-2</v>
      </c>
      <c r="L24" s="81">
        <v>9.1499999999999998E-2</v>
      </c>
    </row>
    <row r="25" spans="1:12">
      <c r="A25" s="1" t="s">
        <v>81</v>
      </c>
      <c r="B25" s="80">
        <v>2.5000000000000001E-3</v>
      </c>
      <c r="C25" s="81">
        <v>2.5000000000000001E-3</v>
      </c>
      <c r="D25" s="81">
        <v>2.5000000000000001E-3</v>
      </c>
      <c r="E25" s="81">
        <v>2.5000000000000001E-3</v>
      </c>
      <c r="F25" s="81">
        <v>2.5000000000000001E-3</v>
      </c>
      <c r="G25" s="81">
        <v>2.5000000000000001E-3</v>
      </c>
      <c r="H25" s="81">
        <v>2.5000000000000001E-3</v>
      </c>
      <c r="I25" s="81">
        <v>2.5000000000000001E-3</v>
      </c>
      <c r="J25" s="81">
        <v>2.5000000000000001E-3</v>
      </c>
      <c r="K25" s="81">
        <v>2.5000000000000001E-3</v>
      </c>
      <c r="L25" s="81">
        <v>2.5000000000000001E-3</v>
      </c>
    </row>
    <row r="26" spans="1:12">
      <c r="A26" s="1"/>
    </row>
    <row r="27" spans="1:12">
      <c r="A27" s="1"/>
    </row>
    <row r="28" spans="1:12">
      <c r="A28" s="1" t="s">
        <v>82</v>
      </c>
    </row>
    <row r="29" spans="1:12">
      <c r="A29" s="1"/>
      <c r="B29" s="74">
        <v>2020</v>
      </c>
      <c r="C29" s="74">
        <v>2025</v>
      </c>
      <c r="D29" s="74">
        <v>2030</v>
      </c>
      <c r="E29" s="74">
        <v>2035</v>
      </c>
      <c r="F29" s="74">
        <v>2040</v>
      </c>
      <c r="G29" s="74">
        <v>2045</v>
      </c>
      <c r="H29" s="74">
        <v>2050</v>
      </c>
      <c r="I29" s="74">
        <v>2055</v>
      </c>
      <c r="J29" s="74">
        <v>2060</v>
      </c>
      <c r="K29" s="74">
        <v>2065</v>
      </c>
      <c r="L29" s="74">
        <v>2070</v>
      </c>
    </row>
    <row r="30" spans="1:12">
      <c r="A30" s="1" t="s">
        <v>83</v>
      </c>
      <c r="B30" s="82">
        <f t="shared" ref="B30:L30" si="0">B36</f>
        <v>40134</v>
      </c>
      <c r="C30" s="82">
        <f t="shared" si="0"/>
        <v>43395</v>
      </c>
      <c r="D30" s="82">
        <f t="shared" si="0"/>
        <v>45387</v>
      </c>
      <c r="E30" s="82">
        <f t="shared" si="0"/>
        <v>46698</v>
      </c>
      <c r="F30" s="82">
        <f t="shared" si="0"/>
        <v>47402</v>
      </c>
      <c r="G30" s="82">
        <f t="shared" si="0"/>
        <v>47550</v>
      </c>
      <c r="H30" s="82">
        <f t="shared" si="0"/>
        <v>47589</v>
      </c>
      <c r="I30" s="82">
        <f t="shared" si="0"/>
        <v>47416</v>
      </c>
      <c r="J30" s="82">
        <f t="shared" si="0"/>
        <v>46984</v>
      </c>
      <c r="K30" s="82">
        <f t="shared" si="0"/>
        <v>46349</v>
      </c>
      <c r="L30" s="82">
        <f t="shared" si="0"/>
        <v>45655</v>
      </c>
    </row>
    <row r="31" spans="1:12">
      <c r="A31" s="1" t="s">
        <v>84</v>
      </c>
      <c r="B31" s="83">
        <f t="shared" ref="B31:L31" si="1">B30/$B30</f>
        <v>1</v>
      </c>
      <c r="C31" s="83">
        <f t="shared" si="1"/>
        <v>1.0812528031095829</v>
      </c>
      <c r="D31" s="83">
        <f t="shared" si="1"/>
        <v>1.1308865301240842</v>
      </c>
      <c r="E31" s="83">
        <f t="shared" si="1"/>
        <v>1.1635521004634475</v>
      </c>
      <c r="F31" s="83">
        <f t="shared" si="1"/>
        <v>1.1810933373199781</v>
      </c>
      <c r="G31" s="83">
        <f t="shared" si="1"/>
        <v>1.1847809837045897</v>
      </c>
      <c r="H31" s="83">
        <f t="shared" si="1"/>
        <v>1.185752728359994</v>
      </c>
      <c r="I31" s="83">
        <f t="shared" si="1"/>
        <v>1.1814421687347387</v>
      </c>
      <c r="J31" s="83">
        <f t="shared" si="1"/>
        <v>1.170678227936413</v>
      </c>
      <c r="K31" s="83">
        <f t="shared" si="1"/>
        <v>1.1548562316240594</v>
      </c>
      <c r="L31" s="83">
        <f t="shared" si="1"/>
        <v>1.1375641600637862</v>
      </c>
    </row>
    <row r="32" spans="1:12">
      <c r="A32" s="1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>
      <c r="A33" s="1"/>
    </row>
    <row r="34" spans="1:12">
      <c r="A34" s="1" t="s">
        <v>85</v>
      </c>
    </row>
    <row r="35" spans="1:12">
      <c r="A35" s="1" t="s">
        <v>86</v>
      </c>
      <c r="B35" s="74">
        <v>2020</v>
      </c>
      <c r="C35" s="74">
        <v>2025</v>
      </c>
      <c r="D35" s="74">
        <v>2030</v>
      </c>
      <c r="E35" s="74">
        <v>2035</v>
      </c>
      <c r="F35" s="74">
        <v>2040</v>
      </c>
      <c r="G35" s="74">
        <v>2045</v>
      </c>
      <c r="H35" s="74">
        <v>2050</v>
      </c>
      <c r="I35" s="74">
        <v>2055</v>
      </c>
      <c r="J35" s="74">
        <v>2060</v>
      </c>
      <c r="K35" s="74">
        <v>2065</v>
      </c>
      <c r="L35" s="74">
        <v>2070</v>
      </c>
    </row>
    <row r="36" spans="1:12">
      <c r="A36" s="1" t="s">
        <v>87</v>
      </c>
      <c r="B36" s="84">
        <f t="shared" ref="B36:L36" si="2">SUM(B37:B55)</f>
        <v>40134</v>
      </c>
      <c r="C36" s="84">
        <f>SUM(C37:C55)</f>
        <v>43395</v>
      </c>
      <c r="D36" s="84">
        <f t="shared" si="2"/>
        <v>45387</v>
      </c>
      <c r="E36" s="84">
        <f t="shared" si="2"/>
        <v>46698</v>
      </c>
      <c r="F36" s="84">
        <f t="shared" si="2"/>
        <v>47402</v>
      </c>
      <c r="G36" s="84">
        <f t="shared" si="2"/>
        <v>47550</v>
      </c>
      <c r="H36" s="84">
        <f t="shared" si="2"/>
        <v>47589</v>
      </c>
      <c r="I36" s="84">
        <f t="shared" si="2"/>
        <v>47416</v>
      </c>
      <c r="J36" s="84">
        <f t="shared" si="2"/>
        <v>46984</v>
      </c>
      <c r="K36" s="84">
        <f t="shared" si="2"/>
        <v>46349</v>
      </c>
      <c r="L36" s="84">
        <f t="shared" si="2"/>
        <v>45655</v>
      </c>
    </row>
    <row r="37" spans="1:12">
      <c r="A37" s="1" t="s">
        <v>88</v>
      </c>
      <c r="B37" s="84">
        <f t="shared" ref="B37:L52" si="3">B63+B89</f>
        <v>2863</v>
      </c>
      <c r="C37" s="84">
        <f>C63+C89</f>
        <v>2854</v>
      </c>
      <c r="D37" s="84">
        <f>D63+D89</f>
        <v>2819</v>
      </c>
      <c r="E37" s="84">
        <f t="shared" si="3"/>
        <v>2859</v>
      </c>
      <c r="F37" s="84">
        <f t="shared" si="3"/>
        <v>2971</v>
      </c>
      <c r="G37" s="84">
        <f t="shared" si="3"/>
        <v>3042</v>
      </c>
      <c r="H37" s="84">
        <f t="shared" si="3"/>
        <v>2998</v>
      </c>
      <c r="I37" s="84">
        <f t="shared" si="3"/>
        <v>2853</v>
      </c>
      <c r="J37" s="84">
        <f t="shared" si="3"/>
        <v>2721</v>
      </c>
      <c r="K37" s="84">
        <f t="shared" si="3"/>
        <v>2673</v>
      </c>
      <c r="L37" s="84">
        <f t="shared" si="3"/>
        <v>2676</v>
      </c>
    </row>
    <row r="38" spans="1:12">
      <c r="A38" s="1" t="s">
        <v>89</v>
      </c>
      <c r="B38" s="84">
        <f t="shared" si="3"/>
        <v>2785</v>
      </c>
      <c r="C38" s="84">
        <f t="shared" si="3"/>
        <v>3104</v>
      </c>
      <c r="D38" s="84">
        <f t="shared" si="3"/>
        <v>2901</v>
      </c>
      <c r="E38" s="84">
        <f t="shared" si="3"/>
        <v>2815</v>
      </c>
      <c r="F38" s="84">
        <f t="shared" si="3"/>
        <v>2804</v>
      </c>
      <c r="G38" s="84">
        <f t="shared" si="3"/>
        <v>2860</v>
      </c>
      <c r="H38" s="84">
        <f t="shared" si="3"/>
        <v>2927</v>
      </c>
      <c r="I38" s="84">
        <f t="shared" si="3"/>
        <v>2884</v>
      </c>
      <c r="J38" s="84">
        <f t="shared" si="3"/>
        <v>2745</v>
      </c>
      <c r="K38" s="84">
        <f t="shared" si="3"/>
        <v>2618</v>
      </c>
      <c r="L38" s="84">
        <f t="shared" si="3"/>
        <v>2572</v>
      </c>
    </row>
    <row r="39" spans="1:12">
      <c r="A39" s="1" t="s">
        <v>90</v>
      </c>
      <c r="B39" s="84">
        <f t="shared" si="3"/>
        <v>2513</v>
      </c>
      <c r="C39" s="84">
        <f t="shared" si="3"/>
        <v>2957</v>
      </c>
      <c r="D39" s="84">
        <f t="shared" si="3"/>
        <v>3144</v>
      </c>
      <c r="E39" s="84">
        <f t="shared" si="3"/>
        <v>2908</v>
      </c>
      <c r="F39" s="84">
        <f t="shared" si="3"/>
        <v>2793</v>
      </c>
      <c r="G39" s="84">
        <f t="shared" si="3"/>
        <v>2753</v>
      </c>
      <c r="H39" s="84">
        <f t="shared" si="3"/>
        <v>2807</v>
      </c>
      <c r="I39" s="84">
        <f t="shared" si="3"/>
        <v>2874</v>
      </c>
      <c r="J39" s="84">
        <f t="shared" si="3"/>
        <v>2831</v>
      </c>
      <c r="K39" s="84">
        <f t="shared" si="3"/>
        <v>2695</v>
      </c>
      <c r="L39" s="84">
        <f t="shared" si="3"/>
        <v>2571</v>
      </c>
    </row>
    <row r="40" spans="1:12">
      <c r="A40" s="1" t="s">
        <v>91</v>
      </c>
      <c r="B40" s="84">
        <f t="shared" si="3"/>
        <v>2226</v>
      </c>
      <c r="C40" s="84">
        <f t="shared" si="3"/>
        <v>2544</v>
      </c>
      <c r="D40" s="84">
        <f t="shared" si="3"/>
        <v>2900</v>
      </c>
      <c r="E40" s="84">
        <f t="shared" si="3"/>
        <v>3030</v>
      </c>
      <c r="F40" s="84">
        <f t="shared" si="3"/>
        <v>2752</v>
      </c>
      <c r="G40" s="84">
        <f t="shared" si="3"/>
        <v>2594</v>
      </c>
      <c r="H40" s="84">
        <f t="shared" si="3"/>
        <v>2557</v>
      </c>
      <c r="I40" s="84">
        <f t="shared" si="3"/>
        <v>2608</v>
      </c>
      <c r="J40" s="84">
        <f t="shared" si="3"/>
        <v>2670</v>
      </c>
      <c r="K40" s="84">
        <f t="shared" si="3"/>
        <v>2630</v>
      </c>
      <c r="L40" s="84">
        <f t="shared" si="3"/>
        <v>2504</v>
      </c>
    </row>
    <row r="41" spans="1:12">
      <c r="A41" s="1" t="s">
        <v>92</v>
      </c>
      <c r="B41" s="84">
        <f t="shared" si="3"/>
        <v>1758</v>
      </c>
      <c r="C41" s="84">
        <f t="shared" si="3"/>
        <v>1811</v>
      </c>
      <c r="D41" s="84">
        <f t="shared" si="3"/>
        <v>2048</v>
      </c>
      <c r="E41" s="84">
        <f t="shared" si="3"/>
        <v>2310</v>
      </c>
      <c r="F41" s="84">
        <f t="shared" si="3"/>
        <v>2388</v>
      </c>
      <c r="G41" s="84">
        <f t="shared" si="3"/>
        <v>2144</v>
      </c>
      <c r="H41" s="84">
        <f t="shared" si="3"/>
        <v>2022</v>
      </c>
      <c r="I41" s="84">
        <f t="shared" si="3"/>
        <v>1992</v>
      </c>
      <c r="J41" s="84">
        <f t="shared" si="3"/>
        <v>2031</v>
      </c>
      <c r="K41" s="84">
        <f t="shared" si="3"/>
        <v>2079</v>
      </c>
      <c r="L41" s="84">
        <f t="shared" si="3"/>
        <v>2048</v>
      </c>
    </row>
    <row r="42" spans="1:12">
      <c r="A42" s="1" t="s">
        <v>93</v>
      </c>
      <c r="B42" s="84">
        <f t="shared" si="3"/>
        <v>2150</v>
      </c>
      <c r="C42" s="84">
        <f t="shared" si="3"/>
        <v>2222</v>
      </c>
      <c r="D42" s="84">
        <f t="shared" si="3"/>
        <v>2216</v>
      </c>
      <c r="E42" s="84">
        <f t="shared" si="3"/>
        <v>2463</v>
      </c>
      <c r="F42" s="84">
        <f t="shared" si="3"/>
        <v>2730</v>
      </c>
      <c r="G42" s="84">
        <f t="shared" si="3"/>
        <v>2771</v>
      </c>
      <c r="H42" s="84">
        <f t="shared" si="3"/>
        <v>2489</v>
      </c>
      <c r="I42" s="84">
        <f t="shared" si="3"/>
        <v>2347</v>
      </c>
      <c r="J42" s="84">
        <f t="shared" si="3"/>
        <v>2313</v>
      </c>
      <c r="K42" s="84">
        <f t="shared" si="3"/>
        <v>2358</v>
      </c>
      <c r="L42" s="84">
        <f t="shared" si="3"/>
        <v>2414</v>
      </c>
    </row>
    <row r="43" spans="1:12">
      <c r="A43" s="1" t="s">
        <v>94</v>
      </c>
      <c r="B43" s="84">
        <f t="shared" si="3"/>
        <v>2764</v>
      </c>
      <c r="C43" s="84">
        <f t="shared" si="3"/>
        <v>2649</v>
      </c>
      <c r="D43" s="84">
        <f t="shared" si="3"/>
        <v>2587</v>
      </c>
      <c r="E43" s="84">
        <f t="shared" si="3"/>
        <v>2519</v>
      </c>
      <c r="F43" s="84">
        <f t="shared" si="3"/>
        <v>2733</v>
      </c>
      <c r="G43" s="84">
        <f t="shared" si="3"/>
        <v>2956</v>
      </c>
      <c r="H43" s="84">
        <f t="shared" si="3"/>
        <v>3001</v>
      </c>
      <c r="I43" s="84">
        <f t="shared" si="3"/>
        <v>2695</v>
      </c>
      <c r="J43" s="84">
        <f t="shared" si="3"/>
        <v>2541</v>
      </c>
      <c r="K43" s="84">
        <f t="shared" si="3"/>
        <v>2504</v>
      </c>
      <c r="L43" s="84">
        <f t="shared" si="3"/>
        <v>2553</v>
      </c>
    </row>
    <row r="44" spans="1:12">
      <c r="A44" s="1" t="s">
        <v>95</v>
      </c>
      <c r="B44" s="84">
        <f t="shared" si="3"/>
        <v>2948</v>
      </c>
      <c r="C44" s="84">
        <f t="shared" si="3"/>
        <v>3126</v>
      </c>
      <c r="D44" s="84">
        <f t="shared" si="3"/>
        <v>2861</v>
      </c>
      <c r="E44" s="84">
        <f t="shared" si="3"/>
        <v>2717</v>
      </c>
      <c r="F44" s="84">
        <f t="shared" si="3"/>
        <v>2574</v>
      </c>
      <c r="G44" s="84">
        <f t="shared" si="3"/>
        <v>2713</v>
      </c>
      <c r="H44" s="84">
        <f t="shared" si="3"/>
        <v>2934</v>
      </c>
      <c r="I44" s="84">
        <f t="shared" si="3"/>
        <v>2977</v>
      </c>
      <c r="J44" s="84">
        <f t="shared" si="3"/>
        <v>2675</v>
      </c>
      <c r="K44" s="84">
        <f t="shared" si="3"/>
        <v>2521</v>
      </c>
      <c r="L44" s="84">
        <f t="shared" si="3"/>
        <v>2485</v>
      </c>
    </row>
    <row r="45" spans="1:12">
      <c r="A45" s="1" t="s">
        <v>96</v>
      </c>
      <c r="B45" s="84">
        <f t="shared" si="3"/>
        <v>2849</v>
      </c>
      <c r="C45" s="84">
        <f t="shared" si="3"/>
        <v>3119</v>
      </c>
      <c r="D45" s="84">
        <f t="shared" si="3"/>
        <v>3219</v>
      </c>
      <c r="E45" s="84">
        <f t="shared" si="3"/>
        <v>2899</v>
      </c>
      <c r="F45" s="84">
        <f t="shared" si="3"/>
        <v>2709</v>
      </c>
      <c r="G45" s="84">
        <f t="shared" si="3"/>
        <v>2524</v>
      </c>
      <c r="H45" s="84">
        <f t="shared" si="3"/>
        <v>2661</v>
      </c>
      <c r="I45" s="84">
        <f t="shared" si="3"/>
        <v>2878</v>
      </c>
      <c r="J45" s="84">
        <f t="shared" si="3"/>
        <v>2921</v>
      </c>
      <c r="K45" s="84">
        <f t="shared" si="3"/>
        <v>2624</v>
      </c>
      <c r="L45" s="84">
        <f t="shared" si="3"/>
        <v>2473</v>
      </c>
    </row>
    <row r="46" spans="1:12">
      <c r="A46" s="1" t="s">
        <v>97</v>
      </c>
      <c r="B46" s="84">
        <f t="shared" si="3"/>
        <v>2831</v>
      </c>
      <c r="C46" s="84">
        <f t="shared" si="3"/>
        <v>2908</v>
      </c>
      <c r="D46" s="84">
        <f t="shared" si="3"/>
        <v>3139</v>
      </c>
      <c r="E46" s="84">
        <f t="shared" si="3"/>
        <v>3219</v>
      </c>
      <c r="F46" s="84">
        <f t="shared" si="3"/>
        <v>2881</v>
      </c>
      <c r="G46" s="84">
        <f t="shared" si="3"/>
        <v>2675</v>
      </c>
      <c r="H46" s="84">
        <f t="shared" si="3"/>
        <v>2492</v>
      </c>
      <c r="I46" s="84">
        <f t="shared" si="3"/>
        <v>2628</v>
      </c>
      <c r="J46" s="84">
        <f t="shared" si="3"/>
        <v>2841</v>
      </c>
      <c r="K46" s="84">
        <f t="shared" si="3"/>
        <v>2884</v>
      </c>
      <c r="L46" s="84">
        <f t="shared" si="3"/>
        <v>2590</v>
      </c>
    </row>
    <row r="47" spans="1:12">
      <c r="A47" s="1" t="s">
        <v>98</v>
      </c>
      <c r="B47" s="84">
        <f t="shared" si="3"/>
        <v>2229</v>
      </c>
      <c r="C47" s="84">
        <f t="shared" si="3"/>
        <v>2812</v>
      </c>
      <c r="D47" s="84">
        <f t="shared" si="3"/>
        <v>2870</v>
      </c>
      <c r="E47" s="84">
        <f t="shared" si="3"/>
        <v>3076</v>
      </c>
      <c r="F47" s="84">
        <f t="shared" si="3"/>
        <v>3133</v>
      </c>
      <c r="G47" s="84">
        <f t="shared" si="3"/>
        <v>2784</v>
      </c>
      <c r="H47" s="84">
        <f t="shared" si="3"/>
        <v>2585</v>
      </c>
      <c r="I47" s="84">
        <f t="shared" si="3"/>
        <v>2408</v>
      </c>
      <c r="J47" s="84">
        <f t="shared" si="3"/>
        <v>2539</v>
      </c>
      <c r="K47" s="84">
        <f t="shared" si="3"/>
        <v>2746</v>
      </c>
      <c r="L47" s="84">
        <f t="shared" si="3"/>
        <v>2787</v>
      </c>
    </row>
    <row r="48" spans="1:12">
      <c r="A48" s="1" t="s">
        <v>99</v>
      </c>
      <c r="B48" s="84">
        <f t="shared" si="3"/>
        <v>2087</v>
      </c>
      <c r="C48" s="84">
        <f t="shared" si="3"/>
        <v>2224</v>
      </c>
      <c r="D48" s="84">
        <f t="shared" si="3"/>
        <v>2802</v>
      </c>
      <c r="E48" s="84">
        <f t="shared" si="3"/>
        <v>2856</v>
      </c>
      <c r="F48" s="84">
        <f t="shared" si="3"/>
        <v>3056</v>
      </c>
      <c r="G48" s="84">
        <f t="shared" si="3"/>
        <v>3108</v>
      </c>
      <c r="H48" s="84">
        <f t="shared" si="3"/>
        <v>2761</v>
      </c>
      <c r="I48" s="84">
        <f t="shared" si="3"/>
        <v>2566</v>
      </c>
      <c r="J48" s="84">
        <f t="shared" si="3"/>
        <v>2389</v>
      </c>
      <c r="K48" s="84">
        <f t="shared" si="3"/>
        <v>2518</v>
      </c>
      <c r="L48" s="84">
        <f t="shared" si="3"/>
        <v>2723</v>
      </c>
    </row>
    <row r="49" spans="1:25">
      <c r="A49" s="1" t="s">
        <v>100</v>
      </c>
      <c r="B49" s="84">
        <f t="shared" si="3"/>
        <v>2269</v>
      </c>
      <c r="C49" s="84">
        <f t="shared" si="3"/>
        <v>2071</v>
      </c>
      <c r="D49" s="84">
        <f t="shared" si="3"/>
        <v>2187</v>
      </c>
      <c r="E49" s="84">
        <f t="shared" si="3"/>
        <v>2728</v>
      </c>
      <c r="F49" s="84">
        <f t="shared" si="3"/>
        <v>2751</v>
      </c>
      <c r="G49" s="84">
        <f t="shared" si="3"/>
        <v>2914</v>
      </c>
      <c r="H49" s="84">
        <f t="shared" si="3"/>
        <v>2963</v>
      </c>
      <c r="I49" s="84">
        <f t="shared" si="3"/>
        <v>2633</v>
      </c>
      <c r="J49" s="84">
        <f t="shared" si="3"/>
        <v>2445</v>
      </c>
      <c r="K49" s="84">
        <f t="shared" si="3"/>
        <v>2278</v>
      </c>
      <c r="L49" s="84">
        <f t="shared" si="3"/>
        <v>2401</v>
      </c>
    </row>
    <row r="50" spans="1:25">
      <c r="A50" s="1" t="s">
        <v>101</v>
      </c>
      <c r="B50" s="84">
        <f t="shared" si="3"/>
        <v>2347</v>
      </c>
      <c r="C50" s="84">
        <f t="shared" si="3"/>
        <v>2196</v>
      </c>
      <c r="D50" s="84">
        <f t="shared" si="3"/>
        <v>2001</v>
      </c>
      <c r="E50" s="84">
        <f t="shared" si="3"/>
        <v>2108</v>
      </c>
      <c r="F50" s="84">
        <f t="shared" si="3"/>
        <v>2623</v>
      </c>
      <c r="G50" s="84">
        <f t="shared" si="3"/>
        <v>2640</v>
      </c>
      <c r="H50" s="84">
        <f t="shared" si="3"/>
        <v>2797</v>
      </c>
      <c r="I50" s="84">
        <f t="shared" si="3"/>
        <v>2843</v>
      </c>
      <c r="J50" s="84">
        <f t="shared" si="3"/>
        <v>2526</v>
      </c>
      <c r="K50" s="84">
        <f t="shared" si="3"/>
        <v>2347</v>
      </c>
      <c r="L50" s="84">
        <f t="shared" si="3"/>
        <v>2186</v>
      </c>
    </row>
    <row r="51" spans="1:25">
      <c r="A51" s="1" t="s">
        <v>102</v>
      </c>
      <c r="B51" s="84">
        <f t="shared" si="3"/>
        <v>1831</v>
      </c>
      <c r="C51" s="84">
        <f t="shared" si="3"/>
        <v>2245</v>
      </c>
      <c r="D51" s="84">
        <f t="shared" si="3"/>
        <v>2106</v>
      </c>
      <c r="E51" s="84">
        <f t="shared" si="3"/>
        <v>1921</v>
      </c>
      <c r="F51" s="84">
        <f t="shared" si="3"/>
        <v>2028</v>
      </c>
      <c r="G51" s="84">
        <f t="shared" si="3"/>
        <v>2522</v>
      </c>
      <c r="H51" s="84">
        <f t="shared" si="3"/>
        <v>2541</v>
      </c>
      <c r="I51" s="84">
        <f t="shared" si="3"/>
        <v>2693</v>
      </c>
      <c r="J51" s="84">
        <f t="shared" si="3"/>
        <v>2737</v>
      </c>
      <c r="K51" s="84">
        <f t="shared" si="3"/>
        <v>2432</v>
      </c>
      <c r="L51" s="84">
        <f t="shared" si="3"/>
        <v>2261</v>
      </c>
    </row>
    <row r="52" spans="1:25">
      <c r="A52" s="1" t="s">
        <v>103</v>
      </c>
      <c r="B52" s="84">
        <f t="shared" si="3"/>
        <v>1267</v>
      </c>
      <c r="C52" s="84">
        <f t="shared" si="3"/>
        <v>1710</v>
      </c>
      <c r="D52" s="84">
        <f t="shared" si="3"/>
        <v>2111</v>
      </c>
      <c r="E52" s="84">
        <f t="shared" si="3"/>
        <v>1993</v>
      </c>
      <c r="F52" s="84">
        <f t="shared" si="3"/>
        <v>1825</v>
      </c>
      <c r="G52" s="84">
        <f t="shared" si="3"/>
        <v>1936</v>
      </c>
      <c r="H52" s="84">
        <f t="shared" si="3"/>
        <v>2406</v>
      </c>
      <c r="I52" s="84">
        <f t="shared" si="3"/>
        <v>2424</v>
      </c>
      <c r="J52" s="84">
        <f t="shared" si="3"/>
        <v>2571</v>
      </c>
      <c r="K52" s="84">
        <f t="shared" si="3"/>
        <v>2612</v>
      </c>
      <c r="L52" s="84">
        <f t="shared" si="3"/>
        <v>2321</v>
      </c>
    </row>
    <row r="53" spans="1:25">
      <c r="A53" s="1" t="s">
        <v>104</v>
      </c>
      <c r="B53" s="84">
        <f t="shared" ref="B53:L55" si="4">B79+B105</f>
        <v>1146</v>
      </c>
      <c r="C53" s="84">
        <f t="shared" si="4"/>
        <v>1187</v>
      </c>
      <c r="D53" s="84">
        <f t="shared" si="4"/>
        <v>1588</v>
      </c>
      <c r="E53" s="84">
        <f t="shared" si="4"/>
        <v>1938</v>
      </c>
      <c r="F53" s="84">
        <f t="shared" si="4"/>
        <v>1809</v>
      </c>
      <c r="G53" s="84">
        <f t="shared" si="4"/>
        <v>1633</v>
      </c>
      <c r="H53" s="84">
        <f t="shared" si="4"/>
        <v>1734</v>
      </c>
      <c r="I53" s="84">
        <f t="shared" si="4"/>
        <v>2150</v>
      </c>
      <c r="J53" s="84">
        <f t="shared" si="4"/>
        <v>2170</v>
      </c>
      <c r="K53" s="84">
        <f t="shared" si="4"/>
        <v>2304</v>
      </c>
      <c r="L53" s="84">
        <f t="shared" si="4"/>
        <v>2340</v>
      </c>
    </row>
    <row r="54" spans="1:25">
      <c r="A54" s="1" t="s">
        <v>105</v>
      </c>
      <c r="B54" s="84">
        <f t="shared" si="4"/>
        <v>772</v>
      </c>
      <c r="C54" s="84">
        <f t="shared" si="4"/>
        <v>992</v>
      </c>
      <c r="D54" s="84">
        <f t="shared" si="4"/>
        <v>1015</v>
      </c>
      <c r="E54" s="84">
        <f t="shared" si="4"/>
        <v>1334</v>
      </c>
      <c r="F54" s="84">
        <f t="shared" si="4"/>
        <v>1591</v>
      </c>
      <c r="G54" s="84">
        <f t="shared" si="4"/>
        <v>1453</v>
      </c>
      <c r="H54" s="84">
        <f t="shared" si="4"/>
        <v>1311</v>
      </c>
      <c r="I54" s="84">
        <f t="shared" si="4"/>
        <v>1395</v>
      </c>
      <c r="J54" s="84">
        <f t="shared" si="4"/>
        <v>1724</v>
      </c>
      <c r="K54" s="84">
        <f t="shared" si="4"/>
        <v>1743</v>
      </c>
      <c r="L54" s="84">
        <f t="shared" si="4"/>
        <v>1853</v>
      </c>
    </row>
    <row r="55" spans="1:25">
      <c r="A55" s="1" t="s">
        <v>106</v>
      </c>
      <c r="B55" s="84">
        <f t="shared" si="4"/>
        <v>499</v>
      </c>
      <c r="C55" s="84">
        <f t="shared" si="4"/>
        <v>664</v>
      </c>
      <c r="D55" s="84">
        <f t="shared" si="4"/>
        <v>873</v>
      </c>
      <c r="E55" s="84">
        <f t="shared" si="4"/>
        <v>1005</v>
      </c>
      <c r="F55" s="84">
        <f t="shared" si="4"/>
        <v>1251</v>
      </c>
      <c r="G55" s="84">
        <f t="shared" si="4"/>
        <v>1528</v>
      </c>
      <c r="H55" s="84">
        <f t="shared" si="4"/>
        <v>1603</v>
      </c>
      <c r="I55" s="84">
        <f t="shared" si="4"/>
        <v>1568</v>
      </c>
      <c r="J55" s="84">
        <f t="shared" si="4"/>
        <v>1594</v>
      </c>
      <c r="K55" s="84">
        <f t="shared" si="4"/>
        <v>1783</v>
      </c>
      <c r="L55" s="84">
        <f t="shared" si="4"/>
        <v>1897</v>
      </c>
    </row>
    <row r="56" spans="1:25">
      <c r="A56" s="1" t="s">
        <v>107</v>
      </c>
      <c r="B56" s="84">
        <f t="shared" ref="B56:L56" si="5">SUM(B37:B39)</f>
        <v>8161</v>
      </c>
      <c r="C56" s="84">
        <f>SUM(C37:C39)</f>
        <v>8915</v>
      </c>
      <c r="D56" s="84">
        <f t="shared" si="5"/>
        <v>8864</v>
      </c>
      <c r="E56" s="84">
        <f t="shared" si="5"/>
        <v>8582</v>
      </c>
      <c r="F56" s="84">
        <f t="shared" si="5"/>
        <v>8568</v>
      </c>
      <c r="G56" s="84">
        <f t="shared" si="5"/>
        <v>8655</v>
      </c>
      <c r="H56" s="84">
        <f t="shared" si="5"/>
        <v>8732</v>
      </c>
      <c r="I56" s="84">
        <f t="shared" si="5"/>
        <v>8611</v>
      </c>
      <c r="J56" s="84">
        <f t="shared" si="5"/>
        <v>8297</v>
      </c>
      <c r="K56" s="84">
        <f t="shared" si="5"/>
        <v>7986</v>
      </c>
      <c r="L56" s="84">
        <f t="shared" si="5"/>
        <v>7819</v>
      </c>
    </row>
    <row r="57" spans="1:25">
      <c r="A57" s="1" t="s">
        <v>108</v>
      </c>
      <c r="B57" s="84">
        <f t="shared" ref="B57:L57" si="6">SUM(B40:B49)</f>
        <v>24111</v>
      </c>
      <c r="C57" s="84">
        <f>SUM(C40:C49)</f>
        <v>25486</v>
      </c>
      <c r="D57" s="84">
        <f t="shared" si="6"/>
        <v>26829</v>
      </c>
      <c r="E57" s="84">
        <f t="shared" si="6"/>
        <v>27817</v>
      </c>
      <c r="F57" s="84">
        <f t="shared" si="6"/>
        <v>27707</v>
      </c>
      <c r="G57" s="84">
        <f t="shared" si="6"/>
        <v>27183</v>
      </c>
      <c r="H57" s="84">
        <f t="shared" si="6"/>
        <v>26465</v>
      </c>
      <c r="I57" s="84">
        <f t="shared" si="6"/>
        <v>25732</v>
      </c>
      <c r="J57" s="84">
        <f t="shared" si="6"/>
        <v>25365</v>
      </c>
      <c r="K57" s="84">
        <f t="shared" si="6"/>
        <v>25142</v>
      </c>
      <c r="L57" s="84">
        <f t="shared" si="6"/>
        <v>24978</v>
      </c>
    </row>
    <row r="58" spans="1:25">
      <c r="A58" s="1" t="s">
        <v>109</v>
      </c>
      <c r="B58" s="84">
        <f t="shared" ref="B58:L58" si="7">SUM(B50:B55)</f>
        <v>7862</v>
      </c>
      <c r="C58" s="84">
        <f>SUM(C50:C55)</f>
        <v>8994</v>
      </c>
      <c r="D58" s="84">
        <f t="shared" si="7"/>
        <v>9694</v>
      </c>
      <c r="E58" s="84">
        <f t="shared" si="7"/>
        <v>10299</v>
      </c>
      <c r="F58" s="84">
        <f t="shared" si="7"/>
        <v>11127</v>
      </c>
      <c r="G58" s="84">
        <f t="shared" si="7"/>
        <v>11712</v>
      </c>
      <c r="H58" s="84">
        <f t="shared" si="7"/>
        <v>12392</v>
      </c>
      <c r="I58" s="84">
        <f t="shared" si="7"/>
        <v>13073</v>
      </c>
      <c r="J58" s="84">
        <f t="shared" si="7"/>
        <v>13322</v>
      </c>
      <c r="K58" s="84">
        <f t="shared" si="7"/>
        <v>13221</v>
      </c>
      <c r="L58" s="84">
        <f t="shared" si="7"/>
        <v>12858</v>
      </c>
    </row>
    <row r="59" spans="1:25">
      <c r="A59" s="1" t="s">
        <v>110</v>
      </c>
      <c r="B59" s="84">
        <f t="shared" ref="B59:L59" si="8">SUM(B52:B55)</f>
        <v>3684</v>
      </c>
      <c r="C59" s="84">
        <f t="shared" si="8"/>
        <v>4553</v>
      </c>
      <c r="D59" s="84">
        <f t="shared" si="8"/>
        <v>5587</v>
      </c>
      <c r="E59" s="84">
        <f t="shared" si="8"/>
        <v>6270</v>
      </c>
      <c r="F59" s="84">
        <f t="shared" si="8"/>
        <v>6476</v>
      </c>
      <c r="G59" s="84">
        <f t="shared" si="8"/>
        <v>6550</v>
      </c>
      <c r="H59" s="84">
        <f t="shared" si="8"/>
        <v>7054</v>
      </c>
      <c r="I59" s="84">
        <f t="shared" si="8"/>
        <v>7537</v>
      </c>
      <c r="J59" s="84">
        <f t="shared" si="8"/>
        <v>8059</v>
      </c>
      <c r="K59" s="84">
        <f t="shared" si="8"/>
        <v>8442</v>
      </c>
      <c r="L59" s="84">
        <f t="shared" si="8"/>
        <v>8411</v>
      </c>
    </row>
    <row r="60" spans="1:25">
      <c r="A60" s="1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25">
      <c r="A61" s="1" t="s">
        <v>111</v>
      </c>
      <c r="B61" s="74">
        <v>2020</v>
      </c>
      <c r="C61" s="74">
        <v>2025</v>
      </c>
      <c r="D61" s="74">
        <v>2030</v>
      </c>
      <c r="E61" s="74">
        <v>2035</v>
      </c>
      <c r="F61" s="74">
        <v>2040</v>
      </c>
      <c r="G61" s="74">
        <v>2045</v>
      </c>
      <c r="H61" s="74">
        <v>2050</v>
      </c>
      <c r="I61" s="74">
        <v>2055</v>
      </c>
      <c r="J61" s="74">
        <v>2060</v>
      </c>
      <c r="K61" s="74">
        <v>2065</v>
      </c>
      <c r="L61" s="74">
        <v>2070</v>
      </c>
      <c r="N61" s="1" t="s">
        <v>111</v>
      </c>
      <c r="O61" s="74">
        <v>2020</v>
      </c>
      <c r="P61" s="74">
        <v>2025</v>
      </c>
      <c r="Q61" s="74">
        <v>2030</v>
      </c>
      <c r="R61" s="74">
        <v>2035</v>
      </c>
      <c r="S61" s="74">
        <v>2040</v>
      </c>
      <c r="T61" s="74">
        <v>2045</v>
      </c>
      <c r="U61" s="74">
        <v>2050</v>
      </c>
      <c r="V61" s="74">
        <v>2055</v>
      </c>
      <c r="W61" s="74">
        <v>2060</v>
      </c>
      <c r="X61" s="74">
        <v>2065</v>
      </c>
      <c r="Y61" s="74">
        <v>2070</v>
      </c>
    </row>
    <row r="62" spans="1:25">
      <c r="A62" s="1" t="s">
        <v>87</v>
      </c>
      <c r="B62" s="86">
        <f t="shared" ref="B62:L62" si="9">SUM(B63:B81)</f>
        <v>19688</v>
      </c>
      <c r="C62" s="86">
        <f t="shared" si="9"/>
        <v>21248</v>
      </c>
      <c r="D62" s="86">
        <f t="shared" si="9"/>
        <v>22166</v>
      </c>
      <c r="E62" s="86">
        <f t="shared" si="9"/>
        <v>22753</v>
      </c>
      <c r="F62" s="86">
        <f t="shared" si="9"/>
        <v>23068</v>
      </c>
      <c r="G62" s="86">
        <f t="shared" si="9"/>
        <v>23127</v>
      </c>
      <c r="H62" s="86">
        <f t="shared" si="9"/>
        <v>23146</v>
      </c>
      <c r="I62" s="86">
        <f t="shared" si="9"/>
        <v>23042</v>
      </c>
      <c r="J62" s="86">
        <f t="shared" si="9"/>
        <v>22801</v>
      </c>
      <c r="K62" s="86">
        <f t="shared" si="9"/>
        <v>22465</v>
      </c>
      <c r="L62" s="86">
        <f t="shared" si="9"/>
        <v>22120</v>
      </c>
      <c r="N62" s="1" t="s">
        <v>87</v>
      </c>
      <c r="O62" s="86">
        <v>19688</v>
      </c>
      <c r="P62" s="86">
        <v>21259.17393172875</v>
      </c>
      <c r="Q62" s="86">
        <v>22174.178564383194</v>
      </c>
      <c r="R62" s="86">
        <v>22761.700609729487</v>
      </c>
      <c r="S62" s="86">
        <v>23075.717576720988</v>
      </c>
      <c r="T62" s="86">
        <v>23136.985271702637</v>
      </c>
      <c r="U62" s="86">
        <v>23155.482567609866</v>
      </c>
      <c r="V62" s="86">
        <v>23051.325606150855</v>
      </c>
      <c r="W62" s="86">
        <v>22810.60554091501</v>
      </c>
      <c r="X62" s="86">
        <v>22474.219472030574</v>
      </c>
      <c r="Y62" s="86">
        <v>22127.892453930752</v>
      </c>
    </row>
    <row r="63" spans="1:25">
      <c r="A63" s="1" t="s">
        <v>88</v>
      </c>
      <c r="B63" s="87">
        <v>1441</v>
      </c>
      <c r="C63" s="88">
        <f>ROUNDDOWN(P63,0)</f>
        <v>1463</v>
      </c>
      <c r="D63" s="88">
        <f t="shared" ref="D63:L78" si="10">ROUNDDOWN(Q63,0)</f>
        <v>1445</v>
      </c>
      <c r="E63" s="88">
        <f t="shared" si="10"/>
        <v>1466</v>
      </c>
      <c r="F63" s="88">
        <f t="shared" si="10"/>
        <v>1523</v>
      </c>
      <c r="G63" s="88">
        <f t="shared" si="10"/>
        <v>1560</v>
      </c>
      <c r="H63" s="88">
        <f t="shared" si="10"/>
        <v>1537</v>
      </c>
      <c r="I63" s="88">
        <f t="shared" si="10"/>
        <v>1463</v>
      </c>
      <c r="J63" s="88">
        <f t="shared" si="10"/>
        <v>1395</v>
      </c>
      <c r="K63" s="88">
        <f t="shared" si="10"/>
        <v>1370</v>
      </c>
      <c r="L63" s="88">
        <f t="shared" si="10"/>
        <v>1372</v>
      </c>
      <c r="N63" s="1" t="s">
        <v>88</v>
      </c>
      <c r="O63" s="87">
        <v>1441</v>
      </c>
      <c r="P63" s="88">
        <v>1463.3792900889141</v>
      </c>
      <c r="Q63" s="88">
        <v>1445.6673299287672</v>
      </c>
      <c r="R63" s="88">
        <v>1466.4239755121021</v>
      </c>
      <c r="S63" s="88">
        <v>1523.9869795132947</v>
      </c>
      <c r="T63" s="88">
        <v>1560.0762309134329</v>
      </c>
      <c r="U63" s="88">
        <v>1537.0502116067214</v>
      </c>
      <c r="V63" s="88">
        <v>1463.2842580212459</v>
      </c>
      <c r="W63" s="88">
        <v>1395.5362851824189</v>
      </c>
      <c r="X63" s="88">
        <v>1370.8333558475322</v>
      </c>
      <c r="Y63" s="88">
        <v>1372.4547171490069</v>
      </c>
    </row>
    <row r="64" spans="1:25">
      <c r="A64" s="1" t="s">
        <v>89</v>
      </c>
      <c r="B64" s="87">
        <v>1422</v>
      </c>
      <c r="C64" s="88">
        <f t="shared" ref="C64:L81" si="11">ROUNDDOWN(P64,0)</f>
        <v>1546</v>
      </c>
      <c r="D64" s="88">
        <f t="shared" si="10"/>
        <v>1482</v>
      </c>
      <c r="E64" s="88">
        <f t="shared" si="10"/>
        <v>1448</v>
      </c>
      <c r="F64" s="88">
        <f t="shared" si="10"/>
        <v>1453</v>
      </c>
      <c r="G64" s="88">
        <f t="shared" si="10"/>
        <v>1493</v>
      </c>
      <c r="H64" s="88">
        <f t="shared" si="10"/>
        <v>1528</v>
      </c>
      <c r="I64" s="88">
        <f t="shared" si="10"/>
        <v>1506</v>
      </c>
      <c r="J64" s="88">
        <f t="shared" si="10"/>
        <v>1433</v>
      </c>
      <c r="K64" s="88">
        <f t="shared" si="10"/>
        <v>1367</v>
      </c>
      <c r="L64" s="88">
        <f t="shared" si="10"/>
        <v>1343</v>
      </c>
      <c r="N64" s="1" t="s">
        <v>89</v>
      </c>
      <c r="O64" s="87">
        <v>1422</v>
      </c>
      <c r="P64" s="88">
        <v>1546.391618174938</v>
      </c>
      <c r="Q64" s="88">
        <v>1482.2164507374075</v>
      </c>
      <c r="R64" s="88">
        <v>1448.3537370685942</v>
      </c>
      <c r="S64" s="88">
        <v>1453.0122430170793</v>
      </c>
      <c r="T64" s="88">
        <v>1493.2329222667165</v>
      </c>
      <c r="U64" s="88">
        <v>1528.5938925736</v>
      </c>
      <c r="V64" s="88">
        <v>1506.0325383364977</v>
      </c>
      <c r="W64" s="88">
        <v>1433.7551816943771</v>
      </c>
      <c r="X64" s="88">
        <v>1367.3743629474377</v>
      </c>
      <c r="Y64" s="88">
        <v>1343.1699387265289</v>
      </c>
    </row>
    <row r="65" spans="1:25">
      <c r="A65" s="1" t="s">
        <v>90</v>
      </c>
      <c r="B65" s="87">
        <v>1299</v>
      </c>
      <c r="C65" s="88">
        <f t="shared" si="11"/>
        <v>1503</v>
      </c>
      <c r="D65" s="88">
        <f t="shared" si="10"/>
        <v>1556</v>
      </c>
      <c r="E65" s="88">
        <f t="shared" si="10"/>
        <v>1472</v>
      </c>
      <c r="F65" s="88">
        <f t="shared" si="10"/>
        <v>1421</v>
      </c>
      <c r="G65" s="88">
        <f t="shared" si="10"/>
        <v>1407</v>
      </c>
      <c r="H65" s="88">
        <f t="shared" si="10"/>
        <v>1446</v>
      </c>
      <c r="I65" s="88">
        <f t="shared" si="10"/>
        <v>1480</v>
      </c>
      <c r="J65" s="88">
        <f t="shared" si="10"/>
        <v>1458</v>
      </c>
      <c r="K65" s="88">
        <f t="shared" si="10"/>
        <v>1388</v>
      </c>
      <c r="L65" s="88">
        <f t="shared" si="10"/>
        <v>1324</v>
      </c>
      <c r="N65" s="1" t="s">
        <v>90</v>
      </c>
      <c r="O65" s="87">
        <v>1299</v>
      </c>
      <c r="P65" s="88">
        <v>1503.8173272151496</v>
      </c>
      <c r="Q65" s="88">
        <v>1556.151916177567</v>
      </c>
      <c r="R65" s="88">
        <v>1472.9740010503551</v>
      </c>
      <c r="S65" s="88">
        <v>1421.1351438888025</v>
      </c>
      <c r="T65" s="88">
        <v>1407.4603091984939</v>
      </c>
      <c r="U65" s="88">
        <v>1446.4200701536549</v>
      </c>
      <c r="V65" s="88">
        <v>1480.6724740414177</v>
      </c>
      <c r="W65" s="88">
        <v>1458.8184182596485</v>
      </c>
      <c r="X65" s="88">
        <v>1388.8069567482585</v>
      </c>
      <c r="Y65" s="88">
        <v>1324.5071766690355</v>
      </c>
    </row>
    <row r="66" spans="1:25">
      <c r="A66" s="1" t="s">
        <v>91</v>
      </c>
      <c r="B66" s="87">
        <v>1129</v>
      </c>
      <c r="C66" s="88">
        <f t="shared" si="11"/>
        <v>1317</v>
      </c>
      <c r="D66" s="88">
        <f t="shared" si="10"/>
        <v>1470</v>
      </c>
      <c r="E66" s="88">
        <f t="shared" si="10"/>
        <v>1488</v>
      </c>
      <c r="F66" s="88">
        <f t="shared" si="10"/>
        <v>1377</v>
      </c>
      <c r="G66" s="88">
        <f t="shared" si="10"/>
        <v>1298</v>
      </c>
      <c r="H66" s="88">
        <f t="shared" si="10"/>
        <v>1286</v>
      </c>
      <c r="I66" s="88">
        <f t="shared" si="10"/>
        <v>1322</v>
      </c>
      <c r="J66" s="88">
        <f t="shared" si="10"/>
        <v>1353</v>
      </c>
      <c r="K66" s="88">
        <f t="shared" si="10"/>
        <v>1333</v>
      </c>
      <c r="L66" s="88">
        <f t="shared" si="10"/>
        <v>1269</v>
      </c>
      <c r="N66" s="1" t="s">
        <v>91</v>
      </c>
      <c r="O66" s="87">
        <v>1129</v>
      </c>
      <c r="P66" s="88">
        <v>1317.9806673275098</v>
      </c>
      <c r="Q66" s="88">
        <v>1470.6190119029147</v>
      </c>
      <c r="R66" s="88">
        <v>1488.6346039212208</v>
      </c>
      <c r="S66" s="88">
        <v>1377.6745327829781</v>
      </c>
      <c r="T66" s="88">
        <v>1298.9033101629266</v>
      </c>
      <c r="U66" s="88">
        <v>1286.4046480043314</v>
      </c>
      <c r="V66" s="88">
        <v>1322.013479919739</v>
      </c>
      <c r="W66" s="88">
        <v>1353.3198345491153</v>
      </c>
      <c r="X66" s="88">
        <v>1333.345446105136</v>
      </c>
      <c r="Y66" s="88">
        <v>1269.3556703983406</v>
      </c>
    </row>
    <row r="67" spans="1:25">
      <c r="A67" s="1" t="s">
        <v>92</v>
      </c>
      <c r="B67" s="87">
        <v>845</v>
      </c>
      <c r="C67" s="88">
        <f t="shared" si="11"/>
        <v>892</v>
      </c>
      <c r="D67" s="88">
        <f t="shared" si="10"/>
        <v>1032</v>
      </c>
      <c r="E67" s="88">
        <f t="shared" si="10"/>
        <v>1140</v>
      </c>
      <c r="F67" s="88">
        <f t="shared" si="10"/>
        <v>1143</v>
      </c>
      <c r="G67" s="88">
        <f t="shared" si="10"/>
        <v>1048</v>
      </c>
      <c r="H67" s="88">
        <f t="shared" si="10"/>
        <v>988</v>
      </c>
      <c r="I67" s="88">
        <f t="shared" si="10"/>
        <v>978</v>
      </c>
      <c r="J67" s="88">
        <f t="shared" si="10"/>
        <v>1005</v>
      </c>
      <c r="K67" s="88">
        <f t="shared" si="10"/>
        <v>1029</v>
      </c>
      <c r="L67" s="88">
        <f t="shared" si="10"/>
        <v>1014</v>
      </c>
      <c r="N67" s="1" t="s">
        <v>92</v>
      </c>
      <c r="O67" s="87">
        <v>845</v>
      </c>
      <c r="P67" s="88">
        <v>892.8831376485889</v>
      </c>
      <c r="Q67" s="88">
        <v>1032.4321950268813</v>
      </c>
      <c r="R67" s="88">
        <v>1140.9297200320354</v>
      </c>
      <c r="S67" s="88">
        <v>1143.6851963374108</v>
      </c>
      <c r="T67" s="88">
        <v>1048.024570578667</v>
      </c>
      <c r="U67" s="88">
        <v>988.10172610714142</v>
      </c>
      <c r="V67" s="88">
        <v>978.59374382985493</v>
      </c>
      <c r="W67" s="88">
        <v>1005.6820944445437</v>
      </c>
      <c r="X67" s="88">
        <v>1029.4974645382028</v>
      </c>
      <c r="Y67" s="88">
        <v>1014.302547761099</v>
      </c>
    </row>
    <row r="68" spans="1:25">
      <c r="A68" s="1" t="s">
        <v>93</v>
      </c>
      <c r="B68" s="87">
        <v>1047</v>
      </c>
      <c r="C68" s="88">
        <f t="shared" si="11"/>
        <v>1048</v>
      </c>
      <c r="D68" s="88">
        <f t="shared" si="10"/>
        <v>1081</v>
      </c>
      <c r="E68" s="88">
        <f t="shared" si="10"/>
        <v>1241</v>
      </c>
      <c r="F68" s="88">
        <f t="shared" si="10"/>
        <v>1361</v>
      </c>
      <c r="G68" s="88">
        <f t="shared" si="10"/>
        <v>1354</v>
      </c>
      <c r="H68" s="88">
        <f t="shared" si="10"/>
        <v>1241</v>
      </c>
      <c r="I68" s="88">
        <f t="shared" si="10"/>
        <v>1170</v>
      </c>
      <c r="J68" s="88">
        <f t="shared" si="10"/>
        <v>1159</v>
      </c>
      <c r="K68" s="88">
        <f t="shared" si="10"/>
        <v>1191</v>
      </c>
      <c r="L68" s="88">
        <f t="shared" si="10"/>
        <v>1219</v>
      </c>
      <c r="N68" s="1" t="s">
        <v>93</v>
      </c>
      <c r="O68" s="87">
        <v>1047</v>
      </c>
      <c r="P68" s="88">
        <v>1048.5104277454482</v>
      </c>
      <c r="Q68" s="88">
        <v>1081.126766089616</v>
      </c>
      <c r="R68" s="88">
        <v>1241.0810466147552</v>
      </c>
      <c r="S68" s="88">
        <v>1361.5196299950389</v>
      </c>
      <c r="T68" s="88">
        <v>1354.7980467293335</v>
      </c>
      <c r="U68" s="88">
        <v>1241.4794260617832</v>
      </c>
      <c r="V68" s="88">
        <v>1170.4954237292586</v>
      </c>
      <c r="W68" s="88">
        <v>1159.232363003408</v>
      </c>
      <c r="X68" s="88">
        <v>1191.3209522580621</v>
      </c>
      <c r="Y68" s="88">
        <v>1219.5324015173098</v>
      </c>
    </row>
    <row r="69" spans="1:25">
      <c r="A69" s="1" t="s">
        <v>94</v>
      </c>
      <c r="B69" s="87">
        <v>1332</v>
      </c>
      <c r="C69" s="88">
        <f t="shared" si="11"/>
        <v>1291</v>
      </c>
      <c r="D69" s="88">
        <f t="shared" si="10"/>
        <v>1216</v>
      </c>
      <c r="E69" s="88">
        <f t="shared" si="10"/>
        <v>1221</v>
      </c>
      <c r="F69" s="88">
        <f t="shared" si="10"/>
        <v>1364</v>
      </c>
      <c r="G69" s="88">
        <f t="shared" si="10"/>
        <v>1455</v>
      </c>
      <c r="H69" s="88">
        <f t="shared" si="10"/>
        <v>1448</v>
      </c>
      <c r="I69" s="88">
        <f t="shared" si="10"/>
        <v>1327</v>
      </c>
      <c r="J69" s="88">
        <f t="shared" si="10"/>
        <v>1251</v>
      </c>
      <c r="K69" s="88">
        <f t="shared" si="10"/>
        <v>1239</v>
      </c>
      <c r="L69" s="88">
        <f t="shared" si="10"/>
        <v>1273</v>
      </c>
      <c r="N69" s="1" t="s">
        <v>94</v>
      </c>
      <c r="O69" s="87">
        <v>1332</v>
      </c>
      <c r="P69" s="88">
        <v>1291.0608445132109</v>
      </c>
      <c r="Q69" s="88">
        <v>1216.8802957091609</v>
      </c>
      <c r="R69" s="88">
        <v>1221.7381569211827</v>
      </c>
      <c r="S69" s="88">
        <v>1364.6058682291507</v>
      </c>
      <c r="T69" s="88">
        <v>1455.4508692683969</v>
      </c>
      <c r="U69" s="88">
        <v>1448.2655639731904</v>
      </c>
      <c r="V69" s="88">
        <v>1327.1290916657858</v>
      </c>
      <c r="W69" s="88">
        <v>1251.2479030123402</v>
      </c>
      <c r="X69" s="88">
        <v>1239.2078037270132</v>
      </c>
      <c r="Y69" s="88">
        <v>1273.510184754346</v>
      </c>
    </row>
    <row r="70" spans="1:25">
      <c r="A70" s="1" t="s">
        <v>95</v>
      </c>
      <c r="B70" s="87">
        <v>1439</v>
      </c>
      <c r="C70" s="88">
        <f t="shared" si="11"/>
        <v>1548</v>
      </c>
      <c r="D70" s="88">
        <f t="shared" si="10"/>
        <v>1429</v>
      </c>
      <c r="E70" s="88">
        <f t="shared" si="10"/>
        <v>1308</v>
      </c>
      <c r="F70" s="88">
        <f t="shared" si="10"/>
        <v>1274</v>
      </c>
      <c r="G70" s="88">
        <f t="shared" si="10"/>
        <v>1379</v>
      </c>
      <c r="H70" s="88">
        <f t="shared" si="10"/>
        <v>1471</v>
      </c>
      <c r="I70" s="88">
        <f t="shared" si="10"/>
        <v>1463</v>
      </c>
      <c r="J70" s="88">
        <f t="shared" si="10"/>
        <v>1341</v>
      </c>
      <c r="K70" s="88">
        <f t="shared" si="10"/>
        <v>1264</v>
      </c>
      <c r="L70" s="88">
        <f t="shared" si="10"/>
        <v>1252</v>
      </c>
      <c r="N70" s="1" t="s">
        <v>95</v>
      </c>
      <c r="O70" s="87">
        <v>1439</v>
      </c>
      <c r="P70" s="88">
        <v>1548.6368903744137</v>
      </c>
      <c r="Q70" s="88">
        <v>1429.5403871727278</v>
      </c>
      <c r="R70" s="88">
        <v>1308.3209613930069</v>
      </c>
      <c r="S70" s="88">
        <v>1274.2811550352474</v>
      </c>
      <c r="T70" s="88">
        <v>1379.4118418994369</v>
      </c>
      <c r="U70" s="88">
        <v>1471.2425111999592</v>
      </c>
      <c r="V70" s="88">
        <v>1463.9792453422995</v>
      </c>
      <c r="W70" s="88">
        <v>1341.5284423103597</v>
      </c>
      <c r="X70" s="88">
        <v>1264.8239427600242</v>
      </c>
      <c r="Y70" s="88">
        <v>1252.6532083974514</v>
      </c>
    </row>
    <row r="71" spans="1:25">
      <c r="A71" s="1" t="s">
        <v>96</v>
      </c>
      <c r="B71" s="87">
        <v>1419</v>
      </c>
      <c r="C71" s="88">
        <f t="shared" si="11"/>
        <v>1529</v>
      </c>
      <c r="D71" s="88">
        <f t="shared" si="10"/>
        <v>1602</v>
      </c>
      <c r="E71" s="88">
        <f t="shared" si="10"/>
        <v>1456</v>
      </c>
      <c r="F71" s="88">
        <f t="shared" si="10"/>
        <v>1312</v>
      </c>
      <c r="G71" s="88">
        <f t="shared" si="10"/>
        <v>1257</v>
      </c>
      <c r="H71" s="88">
        <f t="shared" si="10"/>
        <v>1361</v>
      </c>
      <c r="I71" s="88">
        <f t="shared" si="10"/>
        <v>1452</v>
      </c>
      <c r="J71" s="88">
        <f t="shared" si="10"/>
        <v>1445</v>
      </c>
      <c r="K71" s="88">
        <f t="shared" si="10"/>
        <v>1324</v>
      </c>
      <c r="L71" s="88">
        <f t="shared" si="10"/>
        <v>1248</v>
      </c>
      <c r="N71" s="1" t="s">
        <v>96</v>
      </c>
      <c r="O71" s="87">
        <v>1419</v>
      </c>
      <c r="P71" s="88">
        <v>1529.5419306249817</v>
      </c>
      <c r="Q71" s="88">
        <v>1602.2329079184199</v>
      </c>
      <c r="R71" s="88">
        <v>1456.3952672796759</v>
      </c>
      <c r="S71" s="88">
        <v>1312.1449705007219</v>
      </c>
      <c r="T71" s="88">
        <v>1257.7664712659905</v>
      </c>
      <c r="U71" s="88">
        <v>1361.53466442842</v>
      </c>
      <c r="V71" s="88">
        <v>1452.1752082548076</v>
      </c>
      <c r="W71" s="88">
        <v>1445.0060743226632</v>
      </c>
      <c r="X71" s="88">
        <v>1324.1422336980172</v>
      </c>
      <c r="Y71" s="88">
        <v>1248.4318244618541</v>
      </c>
    </row>
    <row r="72" spans="1:25">
      <c r="A72" s="1" t="s">
        <v>97</v>
      </c>
      <c r="B72" s="87">
        <v>1439</v>
      </c>
      <c r="C72" s="88">
        <f t="shared" si="11"/>
        <v>1447</v>
      </c>
      <c r="D72" s="88">
        <f t="shared" si="10"/>
        <v>1537</v>
      </c>
      <c r="E72" s="88">
        <f t="shared" si="10"/>
        <v>1599</v>
      </c>
      <c r="F72" s="88">
        <f t="shared" si="10"/>
        <v>1444</v>
      </c>
      <c r="G72" s="88">
        <f t="shared" si="10"/>
        <v>1292</v>
      </c>
      <c r="H72" s="88">
        <f t="shared" si="10"/>
        <v>1238</v>
      </c>
      <c r="I72" s="88">
        <f t="shared" si="10"/>
        <v>1341</v>
      </c>
      <c r="J72" s="88">
        <f t="shared" si="10"/>
        <v>1430</v>
      </c>
      <c r="K72" s="88">
        <f t="shared" si="10"/>
        <v>1423</v>
      </c>
      <c r="L72" s="88">
        <f t="shared" si="10"/>
        <v>1304</v>
      </c>
      <c r="N72" s="1" t="s">
        <v>97</v>
      </c>
      <c r="O72" s="87">
        <v>1439</v>
      </c>
      <c r="P72" s="88">
        <v>1447.2909272369011</v>
      </c>
      <c r="Q72" s="88">
        <v>1537.0449863859701</v>
      </c>
      <c r="R72" s="88">
        <v>1599.4935453828518</v>
      </c>
      <c r="S72" s="88">
        <v>1444.1981640437637</v>
      </c>
      <c r="T72" s="88">
        <v>1292.3578243455711</v>
      </c>
      <c r="U72" s="88">
        <v>1238.7993528792995</v>
      </c>
      <c r="V72" s="88">
        <v>1341.0027216888395</v>
      </c>
      <c r="W72" s="88">
        <v>1430.276406114325</v>
      </c>
      <c r="X72" s="88">
        <v>1423.2153827218774</v>
      </c>
      <c r="Y72" s="88">
        <v>1304.1741688138511</v>
      </c>
    </row>
    <row r="73" spans="1:25">
      <c r="A73" s="1" t="s">
        <v>98</v>
      </c>
      <c r="B73" s="87">
        <v>1091</v>
      </c>
      <c r="C73" s="88">
        <f t="shared" si="11"/>
        <v>1439</v>
      </c>
      <c r="D73" s="88">
        <f t="shared" si="10"/>
        <v>1436</v>
      </c>
      <c r="E73" s="88">
        <f t="shared" si="10"/>
        <v>1512</v>
      </c>
      <c r="F73" s="88">
        <f t="shared" si="10"/>
        <v>1560</v>
      </c>
      <c r="G73" s="88">
        <f t="shared" si="10"/>
        <v>1396</v>
      </c>
      <c r="H73" s="88">
        <f t="shared" si="10"/>
        <v>1249</v>
      </c>
      <c r="I73" s="88">
        <f t="shared" si="10"/>
        <v>1197</v>
      </c>
      <c r="J73" s="88">
        <f t="shared" si="10"/>
        <v>1296</v>
      </c>
      <c r="K73" s="88">
        <f t="shared" si="10"/>
        <v>1383</v>
      </c>
      <c r="L73" s="88">
        <f t="shared" si="10"/>
        <v>1376</v>
      </c>
      <c r="N73" s="1" t="s">
        <v>98</v>
      </c>
      <c r="O73" s="87">
        <v>1091</v>
      </c>
      <c r="P73" s="88">
        <v>1439.6346769403426</v>
      </c>
      <c r="Q73" s="88">
        <v>1436.0032022647008</v>
      </c>
      <c r="R73" s="88">
        <v>1512.2840018031548</v>
      </c>
      <c r="S73" s="88">
        <v>1560.306375052641</v>
      </c>
      <c r="T73" s="88">
        <v>1396.626276520162</v>
      </c>
      <c r="U73" s="88">
        <v>1249.7875576116278</v>
      </c>
      <c r="V73" s="88">
        <v>1197.9933021954553</v>
      </c>
      <c r="W73" s="88">
        <v>1296.830092036409</v>
      </c>
      <c r="X73" s="88">
        <v>1383.163101296919</v>
      </c>
      <c r="Y73" s="88">
        <v>1376.3346680150187</v>
      </c>
    </row>
    <row r="74" spans="1:25">
      <c r="A74" s="1" t="s">
        <v>99</v>
      </c>
      <c r="B74" s="87">
        <v>1039</v>
      </c>
      <c r="C74" s="88">
        <f t="shared" si="11"/>
        <v>1082</v>
      </c>
      <c r="D74" s="88">
        <f t="shared" si="10"/>
        <v>1423</v>
      </c>
      <c r="E74" s="88">
        <f t="shared" si="10"/>
        <v>1415</v>
      </c>
      <c r="F74" s="88">
        <f t="shared" si="10"/>
        <v>1484</v>
      </c>
      <c r="G74" s="88">
        <f t="shared" si="10"/>
        <v>1525</v>
      </c>
      <c r="H74" s="88">
        <f t="shared" si="10"/>
        <v>1365</v>
      </c>
      <c r="I74" s="88">
        <f t="shared" si="10"/>
        <v>1222</v>
      </c>
      <c r="J74" s="88">
        <f t="shared" si="10"/>
        <v>1171</v>
      </c>
      <c r="K74" s="88">
        <f t="shared" si="10"/>
        <v>1268</v>
      </c>
      <c r="L74" s="88">
        <f t="shared" si="10"/>
        <v>1352</v>
      </c>
      <c r="N74" s="1" t="s">
        <v>99</v>
      </c>
      <c r="O74" s="87">
        <v>1039</v>
      </c>
      <c r="P74" s="88">
        <v>1082.8937417163797</v>
      </c>
      <c r="Q74" s="88">
        <v>1423.8741493565537</v>
      </c>
      <c r="R74" s="88">
        <v>1415.0590111345145</v>
      </c>
      <c r="S74" s="88">
        <v>1484.5902565652154</v>
      </c>
      <c r="T74" s="88">
        <v>1525.7611919089754</v>
      </c>
      <c r="U74" s="88">
        <v>1365.7049707580056</v>
      </c>
      <c r="V74" s="88">
        <v>1222.1172610861063</v>
      </c>
      <c r="W74" s="88">
        <v>1171.4697304848478</v>
      </c>
      <c r="X74" s="88">
        <v>1268.1182737987228</v>
      </c>
      <c r="Y74" s="88">
        <v>1352.5398702342052</v>
      </c>
    </row>
    <row r="75" spans="1:25">
      <c r="A75" s="1" t="s">
        <v>100</v>
      </c>
      <c r="B75" s="87">
        <v>1118</v>
      </c>
      <c r="C75" s="88">
        <f t="shared" si="11"/>
        <v>1038</v>
      </c>
      <c r="D75" s="88">
        <f t="shared" si="10"/>
        <v>1072</v>
      </c>
      <c r="E75" s="88">
        <f t="shared" si="10"/>
        <v>1396</v>
      </c>
      <c r="F75" s="88">
        <f t="shared" si="10"/>
        <v>1374</v>
      </c>
      <c r="G75" s="88">
        <f t="shared" si="10"/>
        <v>1427</v>
      </c>
      <c r="H75" s="88">
        <f t="shared" si="10"/>
        <v>1466</v>
      </c>
      <c r="I75" s="88">
        <f t="shared" si="10"/>
        <v>1312</v>
      </c>
      <c r="J75" s="88">
        <f t="shared" si="10"/>
        <v>1174</v>
      </c>
      <c r="K75" s="88">
        <f t="shared" si="10"/>
        <v>1126</v>
      </c>
      <c r="L75" s="88">
        <f t="shared" si="10"/>
        <v>1219</v>
      </c>
      <c r="N75" s="1" t="s">
        <v>100</v>
      </c>
      <c r="O75" s="87">
        <v>1118</v>
      </c>
      <c r="P75" s="88">
        <v>1038.2497672152297</v>
      </c>
      <c r="Q75" s="88">
        <v>1072.1226806562941</v>
      </c>
      <c r="R75" s="88">
        <v>1396.3064707073095</v>
      </c>
      <c r="S75" s="88">
        <v>1374.0993950645677</v>
      </c>
      <c r="T75" s="88">
        <v>1427.1959972464042</v>
      </c>
      <c r="U75" s="88">
        <v>1466.7752642297744</v>
      </c>
      <c r="V75" s="88">
        <v>1312.906816588501</v>
      </c>
      <c r="W75" s="88">
        <v>1174.8702077725175</v>
      </c>
      <c r="X75" s="88">
        <v>1126.1807107043035</v>
      </c>
      <c r="Y75" s="88">
        <v>1219.0928213336642</v>
      </c>
    </row>
    <row r="76" spans="1:25">
      <c r="A76" s="1" t="s">
        <v>101</v>
      </c>
      <c r="B76" s="87">
        <v>1175</v>
      </c>
      <c r="C76" s="88">
        <f t="shared" si="11"/>
        <v>1066</v>
      </c>
      <c r="D76" s="88">
        <f t="shared" si="10"/>
        <v>987</v>
      </c>
      <c r="E76" s="88">
        <f t="shared" si="10"/>
        <v>1016</v>
      </c>
      <c r="F76" s="88">
        <f t="shared" si="10"/>
        <v>1320</v>
      </c>
      <c r="G76" s="88">
        <f t="shared" si="10"/>
        <v>1295</v>
      </c>
      <c r="H76" s="88">
        <f t="shared" si="10"/>
        <v>1345</v>
      </c>
      <c r="I76" s="88">
        <f t="shared" si="10"/>
        <v>1382</v>
      </c>
      <c r="J76" s="88">
        <f t="shared" si="10"/>
        <v>1237</v>
      </c>
      <c r="K76" s="88">
        <f t="shared" si="10"/>
        <v>1107</v>
      </c>
      <c r="L76" s="88">
        <f t="shared" si="10"/>
        <v>1061</v>
      </c>
      <c r="N76" s="1" t="s">
        <v>101</v>
      </c>
      <c r="O76" s="87">
        <v>1175</v>
      </c>
      <c r="P76" s="88">
        <v>1066.1866081270764</v>
      </c>
      <c r="Q76" s="88">
        <v>987.61584545595315</v>
      </c>
      <c r="R76" s="88">
        <v>1016.9594409661649</v>
      </c>
      <c r="S76" s="88">
        <v>1320.4085864387318</v>
      </c>
      <c r="T76" s="88">
        <v>1295.1436438241576</v>
      </c>
      <c r="U76" s="88">
        <v>1345.189315244626</v>
      </c>
      <c r="V76" s="88">
        <v>1382.4943575471316</v>
      </c>
      <c r="W76" s="88">
        <v>1237.4671909073259</v>
      </c>
      <c r="X76" s="88">
        <v>1107.3621656339087</v>
      </c>
      <c r="Y76" s="88">
        <v>1061.4703670672343</v>
      </c>
    </row>
    <row r="77" spans="1:25">
      <c r="A77" s="1" t="s">
        <v>102</v>
      </c>
      <c r="B77" s="87">
        <v>894</v>
      </c>
      <c r="C77" s="88">
        <f t="shared" si="11"/>
        <v>1103</v>
      </c>
      <c r="D77" s="88">
        <f t="shared" si="10"/>
        <v>1000</v>
      </c>
      <c r="E77" s="88">
        <f t="shared" si="10"/>
        <v>925</v>
      </c>
      <c r="F77" s="88">
        <f t="shared" si="10"/>
        <v>951</v>
      </c>
      <c r="G77" s="88">
        <f t="shared" si="10"/>
        <v>1232</v>
      </c>
      <c r="H77" s="88">
        <f t="shared" si="10"/>
        <v>1209</v>
      </c>
      <c r="I77" s="88">
        <f t="shared" si="10"/>
        <v>1255</v>
      </c>
      <c r="J77" s="88">
        <f t="shared" si="10"/>
        <v>1290</v>
      </c>
      <c r="K77" s="88">
        <f t="shared" si="10"/>
        <v>1155</v>
      </c>
      <c r="L77" s="88">
        <f t="shared" si="10"/>
        <v>1033</v>
      </c>
      <c r="N77" s="1" t="s">
        <v>102</v>
      </c>
      <c r="O77" s="87">
        <v>894</v>
      </c>
      <c r="P77" s="88">
        <v>1103.7629115616246</v>
      </c>
      <c r="Q77" s="88">
        <v>1000.5223265163584</v>
      </c>
      <c r="R77" s="88">
        <v>925.49613746118087</v>
      </c>
      <c r="S77" s="88">
        <v>951.35607151027637</v>
      </c>
      <c r="T77" s="88">
        <v>1232.7466603850646</v>
      </c>
      <c r="U77" s="88">
        <v>1209.1590573106719</v>
      </c>
      <c r="V77" s="88">
        <v>1255.8821966055352</v>
      </c>
      <c r="W77" s="88">
        <v>1290.7105571495777</v>
      </c>
      <c r="X77" s="88">
        <v>1155.3117441029885</v>
      </c>
      <c r="Y77" s="88">
        <v>1033.8443914574736</v>
      </c>
    </row>
    <row r="78" spans="1:25">
      <c r="A78" s="1" t="s">
        <v>103</v>
      </c>
      <c r="B78" s="87">
        <v>604</v>
      </c>
      <c r="C78" s="88">
        <f t="shared" si="11"/>
        <v>801</v>
      </c>
      <c r="D78" s="88">
        <f t="shared" si="10"/>
        <v>1001</v>
      </c>
      <c r="E78" s="88">
        <f t="shared" si="10"/>
        <v>917</v>
      </c>
      <c r="F78" s="88">
        <f t="shared" si="10"/>
        <v>856</v>
      </c>
      <c r="G78" s="88">
        <f t="shared" si="10"/>
        <v>888</v>
      </c>
      <c r="H78" s="88">
        <f t="shared" si="10"/>
        <v>1151</v>
      </c>
      <c r="I78" s="88">
        <f t="shared" si="10"/>
        <v>1129</v>
      </c>
      <c r="J78" s="88">
        <f t="shared" si="10"/>
        <v>1173</v>
      </c>
      <c r="K78" s="88">
        <f t="shared" si="10"/>
        <v>1205</v>
      </c>
      <c r="L78" s="88">
        <f t="shared" si="10"/>
        <v>1079</v>
      </c>
      <c r="N78" s="1" t="s">
        <v>103</v>
      </c>
      <c r="O78" s="87">
        <v>604</v>
      </c>
      <c r="P78" s="88">
        <v>801.6651128695861</v>
      </c>
      <c r="Q78" s="88">
        <v>1001.1243807226705</v>
      </c>
      <c r="R78" s="88">
        <v>917.08233059132863</v>
      </c>
      <c r="S78" s="88">
        <v>856.68252150762237</v>
      </c>
      <c r="T78" s="88">
        <v>888.78538268704551</v>
      </c>
      <c r="U78" s="88">
        <v>1151.6689125315388</v>
      </c>
      <c r="V78" s="88">
        <v>1129.632666111349</v>
      </c>
      <c r="W78" s="88">
        <v>1173.2828245347891</v>
      </c>
      <c r="X78" s="88">
        <v>1205.8205238058499</v>
      </c>
      <c r="Y78" s="88">
        <v>1079.3268906933349</v>
      </c>
    </row>
    <row r="79" spans="1:25">
      <c r="A79" s="1" t="s">
        <v>104</v>
      </c>
      <c r="B79" s="87">
        <v>542</v>
      </c>
      <c r="C79" s="88">
        <f t="shared" si="11"/>
        <v>549</v>
      </c>
      <c r="D79" s="88">
        <f t="shared" si="11"/>
        <v>716</v>
      </c>
      <c r="E79" s="88">
        <f t="shared" si="11"/>
        <v>878</v>
      </c>
      <c r="F79" s="88">
        <f t="shared" si="11"/>
        <v>788</v>
      </c>
      <c r="G79" s="88">
        <f t="shared" si="11"/>
        <v>719</v>
      </c>
      <c r="H79" s="88">
        <f t="shared" si="11"/>
        <v>746</v>
      </c>
      <c r="I79" s="88">
        <f t="shared" si="11"/>
        <v>967</v>
      </c>
      <c r="J79" s="88">
        <f t="shared" si="11"/>
        <v>949</v>
      </c>
      <c r="K79" s="88">
        <f t="shared" si="11"/>
        <v>985</v>
      </c>
      <c r="L79" s="88">
        <f t="shared" si="11"/>
        <v>1013</v>
      </c>
      <c r="N79" s="1" t="s">
        <v>104</v>
      </c>
      <c r="O79" s="87">
        <v>542</v>
      </c>
      <c r="P79" s="88">
        <v>549.62805028719629</v>
      </c>
      <c r="Q79" s="88">
        <v>716.91521099354554</v>
      </c>
      <c r="R79" s="88">
        <v>878.30154404861753</v>
      </c>
      <c r="S79" s="88">
        <v>788.03743260332976</v>
      </c>
      <c r="T79" s="88">
        <v>719.88745647328517</v>
      </c>
      <c r="U79" s="88">
        <v>746.86413277957809</v>
      </c>
      <c r="V79" s="88">
        <v>967.77042057850269</v>
      </c>
      <c r="W79" s="88">
        <v>949.25292198668865</v>
      </c>
      <c r="X79" s="88">
        <v>985.933023113074</v>
      </c>
      <c r="Y79" s="88">
        <v>1013.2751025645317</v>
      </c>
    </row>
    <row r="80" spans="1:25">
      <c r="A80" s="1" t="s">
        <v>105</v>
      </c>
      <c r="B80" s="87">
        <v>282</v>
      </c>
      <c r="C80" s="88">
        <f t="shared" si="11"/>
        <v>393</v>
      </c>
      <c r="D80" s="88">
        <f t="shared" si="11"/>
        <v>402</v>
      </c>
      <c r="E80" s="88">
        <f t="shared" si="11"/>
        <v>526</v>
      </c>
      <c r="F80" s="88">
        <f t="shared" si="11"/>
        <v>647</v>
      </c>
      <c r="G80" s="88">
        <f t="shared" si="11"/>
        <v>580</v>
      </c>
      <c r="H80" s="88">
        <f t="shared" si="11"/>
        <v>530</v>
      </c>
      <c r="I80" s="88">
        <f t="shared" si="11"/>
        <v>550</v>
      </c>
      <c r="J80" s="88">
        <f t="shared" si="11"/>
        <v>713</v>
      </c>
      <c r="K80" s="88">
        <f t="shared" si="11"/>
        <v>699</v>
      </c>
      <c r="L80" s="88">
        <f t="shared" si="11"/>
        <v>726</v>
      </c>
      <c r="N80" s="1" t="s">
        <v>105</v>
      </c>
      <c r="O80" s="87">
        <v>282</v>
      </c>
      <c r="P80" s="88">
        <v>393.90649224737496</v>
      </c>
      <c r="Q80" s="88">
        <v>402.1345711890587</v>
      </c>
      <c r="R80" s="88">
        <v>526.85552059087468</v>
      </c>
      <c r="S80" s="88">
        <v>647.03261504795444</v>
      </c>
      <c r="T80" s="88">
        <v>580.95695606382674</v>
      </c>
      <c r="U80" s="88">
        <v>530.71543066123525</v>
      </c>
      <c r="V80" s="88">
        <v>550.60317596776054</v>
      </c>
      <c r="W80" s="88">
        <v>713.45970945888371</v>
      </c>
      <c r="X80" s="88">
        <v>699.8082391470266</v>
      </c>
      <c r="Y80" s="88">
        <v>726.84954329942036</v>
      </c>
    </row>
    <row r="81" spans="1:25">
      <c r="A81" s="1" t="s">
        <v>106</v>
      </c>
      <c r="B81" s="87">
        <v>131</v>
      </c>
      <c r="C81" s="88">
        <f t="shared" si="11"/>
        <v>193</v>
      </c>
      <c r="D81" s="88">
        <f t="shared" si="11"/>
        <v>279</v>
      </c>
      <c r="E81" s="88">
        <f t="shared" si="11"/>
        <v>329</v>
      </c>
      <c r="F81" s="88">
        <f t="shared" si="11"/>
        <v>416</v>
      </c>
      <c r="G81" s="88">
        <f t="shared" si="11"/>
        <v>522</v>
      </c>
      <c r="H81" s="88">
        <f t="shared" si="11"/>
        <v>541</v>
      </c>
      <c r="I81" s="88">
        <f t="shared" si="11"/>
        <v>526</v>
      </c>
      <c r="J81" s="88">
        <f t="shared" si="11"/>
        <v>528</v>
      </c>
      <c r="K81" s="88">
        <f t="shared" si="11"/>
        <v>609</v>
      </c>
      <c r="L81" s="88">
        <f t="shared" si="11"/>
        <v>643</v>
      </c>
      <c r="N81" s="1" t="s">
        <v>106</v>
      </c>
      <c r="O81" s="87">
        <v>131</v>
      </c>
      <c r="P81" s="88">
        <v>193.75350981388823</v>
      </c>
      <c r="Q81" s="88">
        <v>279.9539501786241</v>
      </c>
      <c r="R81" s="88">
        <v>329.01113725056234</v>
      </c>
      <c r="S81" s="88">
        <v>416.96043958716183</v>
      </c>
      <c r="T81" s="88">
        <v>522.39930996474936</v>
      </c>
      <c r="U81" s="88">
        <v>541.72585949471022</v>
      </c>
      <c r="V81" s="88">
        <v>526.54722464076599</v>
      </c>
      <c r="W81" s="88">
        <v>528.85930369077437</v>
      </c>
      <c r="X81" s="88">
        <v>609.9537890762191</v>
      </c>
      <c r="Y81" s="88">
        <v>643.06696061704906</v>
      </c>
    </row>
    <row r="82" spans="1:25">
      <c r="A82" s="1" t="s">
        <v>107</v>
      </c>
      <c r="B82" s="86">
        <f t="shared" ref="B82:L82" si="12">SUM(B63:B65)</f>
        <v>4162</v>
      </c>
      <c r="C82" s="86">
        <f>SUM(C63:C65)</f>
        <v>4512</v>
      </c>
      <c r="D82" s="86">
        <f t="shared" si="12"/>
        <v>4483</v>
      </c>
      <c r="E82" s="86">
        <f t="shared" si="12"/>
        <v>4386</v>
      </c>
      <c r="F82" s="86">
        <f t="shared" si="12"/>
        <v>4397</v>
      </c>
      <c r="G82" s="86">
        <f t="shared" si="12"/>
        <v>4460</v>
      </c>
      <c r="H82" s="86">
        <f t="shared" si="12"/>
        <v>4511</v>
      </c>
      <c r="I82" s="86">
        <f t="shared" si="12"/>
        <v>4449</v>
      </c>
      <c r="J82" s="86">
        <f t="shared" si="12"/>
        <v>4286</v>
      </c>
      <c r="K82" s="86">
        <f t="shared" si="12"/>
        <v>4125</v>
      </c>
      <c r="L82" s="86">
        <f t="shared" si="12"/>
        <v>4039</v>
      </c>
      <c r="N82" s="1" t="s">
        <v>107</v>
      </c>
      <c r="O82" s="86">
        <v>4162</v>
      </c>
      <c r="P82" s="86">
        <v>4513.5882354790019</v>
      </c>
      <c r="Q82" s="86">
        <v>4484.0356968437418</v>
      </c>
      <c r="R82" s="86">
        <v>4387.7517136310507</v>
      </c>
      <c r="S82" s="86">
        <v>4398.1343664191763</v>
      </c>
      <c r="T82" s="86">
        <v>4460.7694623786429</v>
      </c>
      <c r="U82" s="86">
        <v>4512.0641743339766</v>
      </c>
      <c r="V82" s="86">
        <v>4449.9892703991609</v>
      </c>
      <c r="W82" s="86">
        <v>4288.109885136445</v>
      </c>
      <c r="X82" s="86">
        <v>4127.0146755432288</v>
      </c>
      <c r="Y82" s="86">
        <v>4040.1318325445709</v>
      </c>
    </row>
    <row r="83" spans="1:25">
      <c r="A83" s="1" t="s">
        <v>108</v>
      </c>
      <c r="B83" s="86">
        <f t="shared" ref="B83:L83" si="13">SUM(B66:B75)</f>
        <v>11898</v>
      </c>
      <c r="C83" s="86">
        <f>SUM(C66:C75)</f>
        <v>12631</v>
      </c>
      <c r="D83" s="86">
        <f t="shared" si="13"/>
        <v>13298</v>
      </c>
      <c r="E83" s="86">
        <f t="shared" si="13"/>
        <v>13776</v>
      </c>
      <c r="F83" s="86">
        <f t="shared" si="13"/>
        <v>13693</v>
      </c>
      <c r="G83" s="86">
        <f t="shared" si="13"/>
        <v>13431</v>
      </c>
      <c r="H83" s="86">
        <f t="shared" si="13"/>
        <v>13113</v>
      </c>
      <c r="I83" s="86">
        <f t="shared" si="13"/>
        <v>12784</v>
      </c>
      <c r="J83" s="86">
        <f t="shared" si="13"/>
        <v>12625</v>
      </c>
      <c r="K83" s="86">
        <f t="shared" si="13"/>
        <v>12580</v>
      </c>
      <c r="L83" s="86">
        <f t="shared" si="13"/>
        <v>12526</v>
      </c>
      <c r="N83" s="1" t="s">
        <v>108</v>
      </c>
      <c r="O83" s="86">
        <v>11898</v>
      </c>
      <c r="P83" s="86">
        <v>12636.683011343006</v>
      </c>
      <c r="Q83" s="86">
        <v>13301.876582483239</v>
      </c>
      <c r="R83" s="86">
        <v>13780.242785189708</v>
      </c>
      <c r="S83" s="86">
        <v>13697.105543606736</v>
      </c>
      <c r="T83" s="86">
        <v>13436.296399925865</v>
      </c>
      <c r="U83" s="86">
        <v>13118.095685253533</v>
      </c>
      <c r="V83" s="86">
        <v>12788.406294300647</v>
      </c>
      <c r="W83" s="86">
        <v>12629.46314805053</v>
      </c>
      <c r="X83" s="86">
        <v>12583.015311608278</v>
      </c>
      <c r="Y83" s="86">
        <v>12529.927365687141</v>
      </c>
    </row>
    <row r="84" spans="1:25">
      <c r="A84" s="1" t="s">
        <v>109</v>
      </c>
      <c r="B84" s="86">
        <f t="shared" ref="B84:L84" si="14">SUM(B76:B81)</f>
        <v>3628</v>
      </c>
      <c r="C84" s="86">
        <f>SUM(C76:C81)</f>
        <v>4105</v>
      </c>
      <c r="D84" s="86">
        <f t="shared" si="14"/>
        <v>4385</v>
      </c>
      <c r="E84" s="86">
        <f t="shared" si="14"/>
        <v>4591</v>
      </c>
      <c r="F84" s="86">
        <f t="shared" si="14"/>
        <v>4978</v>
      </c>
      <c r="G84" s="86">
        <f t="shared" si="14"/>
        <v>5236</v>
      </c>
      <c r="H84" s="86">
        <f t="shared" si="14"/>
        <v>5522</v>
      </c>
      <c r="I84" s="86">
        <f t="shared" si="14"/>
        <v>5809</v>
      </c>
      <c r="J84" s="86">
        <f t="shared" si="14"/>
        <v>5890</v>
      </c>
      <c r="K84" s="86">
        <f t="shared" si="14"/>
        <v>5760</v>
      </c>
      <c r="L84" s="86">
        <f t="shared" si="14"/>
        <v>5555</v>
      </c>
      <c r="N84" s="1" t="s">
        <v>109</v>
      </c>
      <c r="O84" s="86">
        <v>3628</v>
      </c>
      <c r="P84" s="86">
        <v>4108.9026849067468</v>
      </c>
      <c r="Q84" s="86">
        <v>4388.2662850562101</v>
      </c>
      <c r="R84" s="86">
        <v>4593.706110908729</v>
      </c>
      <c r="S84" s="86">
        <v>4980.4776666950766</v>
      </c>
      <c r="T84" s="86">
        <v>5239.9194093981296</v>
      </c>
      <c r="U84" s="86">
        <v>5525.3227080223605</v>
      </c>
      <c r="V84" s="86">
        <v>5812.9300414510453</v>
      </c>
      <c r="W84" s="86">
        <v>5893.0325077280386</v>
      </c>
      <c r="X84" s="86">
        <v>5764.189484879068</v>
      </c>
      <c r="Y84" s="86">
        <v>5557.8332556990445</v>
      </c>
    </row>
    <row r="85" spans="1:25">
      <c r="A85" s="1" t="s">
        <v>110</v>
      </c>
      <c r="B85" s="86">
        <f t="shared" ref="B85:L85" si="15">SUM(B78:B81)</f>
        <v>1559</v>
      </c>
      <c r="C85" s="86">
        <f t="shared" si="15"/>
        <v>1936</v>
      </c>
      <c r="D85" s="86">
        <f t="shared" si="15"/>
        <v>2398</v>
      </c>
      <c r="E85" s="86">
        <f t="shared" si="15"/>
        <v>2650</v>
      </c>
      <c r="F85" s="86">
        <f t="shared" si="15"/>
        <v>2707</v>
      </c>
      <c r="G85" s="86">
        <f t="shared" si="15"/>
        <v>2709</v>
      </c>
      <c r="H85" s="86">
        <f t="shared" si="15"/>
        <v>2968</v>
      </c>
      <c r="I85" s="86">
        <f t="shared" si="15"/>
        <v>3172</v>
      </c>
      <c r="J85" s="86">
        <f t="shared" si="15"/>
        <v>3363</v>
      </c>
      <c r="K85" s="86">
        <f t="shared" si="15"/>
        <v>3498</v>
      </c>
      <c r="L85" s="86">
        <f t="shared" si="15"/>
        <v>3461</v>
      </c>
      <c r="N85" s="1" t="s">
        <v>110</v>
      </c>
      <c r="O85" s="86">
        <v>1559</v>
      </c>
      <c r="P85" s="86">
        <v>1938.9531652180456</v>
      </c>
      <c r="Q85" s="86">
        <v>2400.1281130838984</v>
      </c>
      <c r="R85" s="86">
        <v>2651.2505324813828</v>
      </c>
      <c r="S85" s="86">
        <v>2708.7130087460687</v>
      </c>
      <c r="T85" s="86">
        <v>2712.0291051889071</v>
      </c>
      <c r="U85" s="86">
        <v>2970.9743354670622</v>
      </c>
      <c r="V85" s="86">
        <v>3174.5534872983781</v>
      </c>
      <c r="W85" s="86">
        <v>3364.854759671136</v>
      </c>
      <c r="X85" s="86">
        <v>3501.5155751421694</v>
      </c>
      <c r="Y85" s="86">
        <v>3462.5184971743361</v>
      </c>
    </row>
    <row r="86" spans="1:25">
      <c r="A86" s="1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N86" s="1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</row>
    <row r="87" spans="1:25">
      <c r="A87" s="1" t="s">
        <v>112</v>
      </c>
      <c r="B87" s="74">
        <v>2020</v>
      </c>
      <c r="C87" s="74">
        <v>2025</v>
      </c>
      <c r="D87" s="74">
        <v>2030</v>
      </c>
      <c r="E87" s="74">
        <v>2035</v>
      </c>
      <c r="F87" s="74">
        <v>2040</v>
      </c>
      <c r="G87" s="74">
        <v>2045</v>
      </c>
      <c r="H87" s="74">
        <v>2050</v>
      </c>
      <c r="I87" s="74">
        <v>2055</v>
      </c>
      <c r="J87" s="74">
        <v>2060</v>
      </c>
      <c r="K87" s="74">
        <v>2065</v>
      </c>
      <c r="L87" s="74">
        <v>2070</v>
      </c>
      <c r="N87" s="1" t="s">
        <v>112</v>
      </c>
      <c r="O87" s="74">
        <v>2020</v>
      </c>
      <c r="P87" s="74">
        <v>2025</v>
      </c>
      <c r="Q87" s="74">
        <v>2030</v>
      </c>
      <c r="R87" s="74">
        <v>2035</v>
      </c>
      <c r="S87" s="74">
        <v>2040</v>
      </c>
      <c r="T87" s="74">
        <v>2045</v>
      </c>
      <c r="U87" s="74">
        <v>2050</v>
      </c>
      <c r="V87" s="74">
        <v>2055</v>
      </c>
      <c r="W87" s="74">
        <v>2060</v>
      </c>
      <c r="X87" s="74">
        <v>2065</v>
      </c>
      <c r="Y87" s="74">
        <v>2070</v>
      </c>
    </row>
    <row r="88" spans="1:25">
      <c r="A88" s="1" t="s">
        <v>87</v>
      </c>
      <c r="B88" s="86">
        <f t="shared" ref="B88:L88" si="16">SUM(B89:B107)</f>
        <v>20446</v>
      </c>
      <c r="C88" s="86">
        <f t="shared" si="16"/>
        <v>22147</v>
      </c>
      <c r="D88" s="86">
        <f t="shared" si="16"/>
        <v>23221</v>
      </c>
      <c r="E88" s="86">
        <f t="shared" si="16"/>
        <v>23945</v>
      </c>
      <c r="F88" s="86">
        <f t="shared" si="16"/>
        <v>24334</v>
      </c>
      <c r="G88" s="86">
        <f t="shared" si="16"/>
        <v>24423</v>
      </c>
      <c r="H88" s="86">
        <f t="shared" si="16"/>
        <v>24443</v>
      </c>
      <c r="I88" s="86">
        <f t="shared" si="16"/>
        <v>24374</v>
      </c>
      <c r="J88" s="86">
        <f t="shared" si="16"/>
        <v>24183</v>
      </c>
      <c r="K88" s="86">
        <f t="shared" si="16"/>
        <v>23884</v>
      </c>
      <c r="L88" s="86">
        <f t="shared" si="16"/>
        <v>23535</v>
      </c>
      <c r="N88" s="1" t="s">
        <v>87</v>
      </c>
      <c r="O88" s="86">
        <v>20446</v>
      </c>
      <c r="P88" s="86">
        <v>22156.429310035717</v>
      </c>
      <c r="Q88" s="86">
        <v>23230.555368000863</v>
      </c>
      <c r="R88" s="86">
        <v>23954.23732544807</v>
      </c>
      <c r="S88" s="86">
        <v>24345.963322099371</v>
      </c>
      <c r="T88" s="86">
        <v>24431.81352279838</v>
      </c>
      <c r="U88" s="86">
        <v>24451.780654555645</v>
      </c>
      <c r="V88" s="86">
        <v>24381.85383556793</v>
      </c>
      <c r="W88" s="86">
        <v>24191.895001018649</v>
      </c>
      <c r="X88" s="86">
        <v>23893.609034382542</v>
      </c>
      <c r="Y88" s="86">
        <v>23544.470088221591</v>
      </c>
    </row>
    <row r="89" spans="1:25">
      <c r="A89" s="1" t="s">
        <v>88</v>
      </c>
      <c r="B89" s="87">
        <v>1422</v>
      </c>
      <c r="C89" s="88">
        <f>ROUNDDOWN(P89,0)</f>
        <v>1391</v>
      </c>
      <c r="D89" s="88">
        <f t="shared" ref="D89:L107" si="17">ROUNDDOWN(Q89,0)</f>
        <v>1374</v>
      </c>
      <c r="E89" s="88">
        <f t="shared" si="17"/>
        <v>1393</v>
      </c>
      <c r="F89" s="88">
        <f t="shared" si="17"/>
        <v>1448</v>
      </c>
      <c r="G89" s="88">
        <f t="shared" si="17"/>
        <v>1482</v>
      </c>
      <c r="H89" s="88">
        <f t="shared" si="17"/>
        <v>1461</v>
      </c>
      <c r="I89" s="88">
        <f t="shared" si="17"/>
        <v>1390</v>
      </c>
      <c r="J89" s="88">
        <f t="shared" si="17"/>
        <v>1326</v>
      </c>
      <c r="K89" s="88">
        <f t="shared" si="17"/>
        <v>1303</v>
      </c>
      <c r="L89" s="88">
        <f t="shared" si="17"/>
        <v>1304</v>
      </c>
      <c r="N89" s="1" t="s">
        <v>88</v>
      </c>
      <c r="O89" s="87">
        <v>1422</v>
      </c>
      <c r="P89" s="88">
        <v>1391.0957301948224</v>
      </c>
      <c r="Q89" s="88">
        <v>1374.2483312764937</v>
      </c>
      <c r="R89" s="88">
        <v>1393.967496593659</v>
      </c>
      <c r="S89" s="88">
        <v>1448.6792708986791</v>
      </c>
      <c r="T89" s="88">
        <v>1482.9706546933091</v>
      </c>
      <c r="U89" s="88">
        <v>1461.0676791652675</v>
      </c>
      <c r="V89" s="88">
        <v>1390.9482713588816</v>
      </c>
      <c r="W89" s="88">
        <v>1326.5493514691368</v>
      </c>
      <c r="X89" s="88">
        <v>1303.0675866189317</v>
      </c>
      <c r="Y89" s="88">
        <v>1304.6087975539724</v>
      </c>
    </row>
    <row r="90" spans="1:25">
      <c r="A90" s="1" t="s">
        <v>89</v>
      </c>
      <c r="B90" s="87">
        <v>1363</v>
      </c>
      <c r="C90" s="88">
        <f t="shared" ref="C90:C107" si="18">ROUNDDOWN(P90,0)</f>
        <v>1558</v>
      </c>
      <c r="D90" s="88">
        <f t="shared" si="17"/>
        <v>1419</v>
      </c>
      <c r="E90" s="88">
        <f t="shared" si="17"/>
        <v>1367</v>
      </c>
      <c r="F90" s="88">
        <f t="shared" si="17"/>
        <v>1351</v>
      </c>
      <c r="G90" s="88">
        <f t="shared" si="17"/>
        <v>1367</v>
      </c>
      <c r="H90" s="88">
        <f t="shared" si="17"/>
        <v>1399</v>
      </c>
      <c r="I90" s="88">
        <f t="shared" si="17"/>
        <v>1378</v>
      </c>
      <c r="J90" s="88">
        <f t="shared" si="17"/>
        <v>1312</v>
      </c>
      <c r="K90" s="88">
        <f t="shared" si="17"/>
        <v>1251</v>
      </c>
      <c r="L90" s="88">
        <f t="shared" si="17"/>
        <v>1229</v>
      </c>
      <c r="N90" s="1" t="s">
        <v>89</v>
      </c>
      <c r="O90" s="87">
        <v>1363</v>
      </c>
      <c r="P90" s="88">
        <v>1558.6291493997785</v>
      </c>
      <c r="Q90" s="88">
        <v>1419.6681830593923</v>
      </c>
      <c r="R90" s="88">
        <v>1367.2483960958768</v>
      </c>
      <c r="S90" s="88">
        <v>1351.1353037207996</v>
      </c>
      <c r="T90" s="88">
        <v>1367.0172203981206</v>
      </c>
      <c r="U90" s="88">
        <v>1399.3755988882474</v>
      </c>
      <c r="V90" s="88">
        <v>1378.7072940907215</v>
      </c>
      <c r="W90" s="88">
        <v>1312.5405173023814</v>
      </c>
      <c r="X90" s="88">
        <v>1251.7717645268217</v>
      </c>
      <c r="Y90" s="88">
        <v>1229.6136667612227</v>
      </c>
    </row>
    <row r="91" spans="1:25">
      <c r="A91" s="1" t="s">
        <v>90</v>
      </c>
      <c r="B91" s="87">
        <v>1214</v>
      </c>
      <c r="C91" s="88">
        <f t="shared" si="18"/>
        <v>1454</v>
      </c>
      <c r="D91" s="88">
        <f t="shared" si="17"/>
        <v>1588</v>
      </c>
      <c r="E91" s="88">
        <f t="shared" si="17"/>
        <v>1436</v>
      </c>
      <c r="F91" s="88">
        <f t="shared" si="17"/>
        <v>1372</v>
      </c>
      <c r="G91" s="88">
        <f t="shared" si="17"/>
        <v>1346</v>
      </c>
      <c r="H91" s="88">
        <f t="shared" si="17"/>
        <v>1361</v>
      </c>
      <c r="I91" s="88">
        <f t="shared" si="17"/>
        <v>1394</v>
      </c>
      <c r="J91" s="88">
        <f t="shared" si="17"/>
        <v>1373</v>
      </c>
      <c r="K91" s="88">
        <f t="shared" si="17"/>
        <v>1307</v>
      </c>
      <c r="L91" s="88">
        <f t="shared" si="17"/>
        <v>1247</v>
      </c>
      <c r="N91" s="1" t="s">
        <v>90</v>
      </c>
      <c r="O91" s="87">
        <v>1214</v>
      </c>
      <c r="P91" s="88">
        <v>1454.9549039846117</v>
      </c>
      <c r="Q91" s="88">
        <v>1588.8621700254553</v>
      </c>
      <c r="R91" s="88">
        <v>1436.2519770411627</v>
      </c>
      <c r="S91" s="88">
        <v>1372.6568600952619</v>
      </c>
      <c r="T91" s="88">
        <v>1346.041523625772</v>
      </c>
      <c r="U91" s="88">
        <v>1361.8635654772195</v>
      </c>
      <c r="V91" s="88">
        <v>1394.0999528804387</v>
      </c>
      <c r="W91" s="88">
        <v>1373.5095675919995</v>
      </c>
      <c r="X91" s="88">
        <v>1307.5922395521513</v>
      </c>
      <c r="Y91" s="88">
        <v>1247.0525849745554</v>
      </c>
    </row>
    <row r="92" spans="1:25">
      <c r="A92" s="1" t="s">
        <v>91</v>
      </c>
      <c r="B92" s="87">
        <v>1097</v>
      </c>
      <c r="C92" s="88">
        <f t="shared" si="18"/>
        <v>1227</v>
      </c>
      <c r="D92" s="88">
        <f t="shared" si="17"/>
        <v>1430</v>
      </c>
      <c r="E92" s="88">
        <f t="shared" si="17"/>
        <v>1542</v>
      </c>
      <c r="F92" s="88">
        <f t="shared" si="17"/>
        <v>1375</v>
      </c>
      <c r="G92" s="88">
        <f t="shared" si="17"/>
        <v>1296</v>
      </c>
      <c r="H92" s="88">
        <f t="shared" si="17"/>
        <v>1271</v>
      </c>
      <c r="I92" s="88">
        <f t="shared" si="17"/>
        <v>1286</v>
      </c>
      <c r="J92" s="88">
        <f t="shared" si="17"/>
        <v>1317</v>
      </c>
      <c r="K92" s="88">
        <f t="shared" si="17"/>
        <v>1297</v>
      </c>
      <c r="L92" s="88">
        <f t="shared" si="17"/>
        <v>1235</v>
      </c>
      <c r="N92" s="1" t="s">
        <v>91</v>
      </c>
      <c r="O92" s="87">
        <v>1097</v>
      </c>
      <c r="P92" s="88">
        <v>1227.6360578880258</v>
      </c>
      <c r="Q92" s="88">
        <v>1430.9248537087508</v>
      </c>
      <c r="R92" s="88">
        <v>1542.0902937258954</v>
      </c>
      <c r="S92" s="88">
        <v>1375.414253333741</v>
      </c>
      <c r="T92" s="88">
        <v>1296.7626623005949</v>
      </c>
      <c r="U92" s="88">
        <v>1271.6188877845032</v>
      </c>
      <c r="V92" s="88">
        <v>1286.5661289419841</v>
      </c>
      <c r="W92" s="88">
        <v>1317.0201664856793</v>
      </c>
      <c r="X92" s="88">
        <v>1297.5682235998379</v>
      </c>
      <c r="Y92" s="88">
        <v>1235.2954646273129</v>
      </c>
    </row>
    <row r="93" spans="1:25">
      <c r="A93" s="1" t="s">
        <v>92</v>
      </c>
      <c r="B93" s="87">
        <v>913</v>
      </c>
      <c r="C93" s="88">
        <f t="shared" si="18"/>
        <v>919</v>
      </c>
      <c r="D93" s="88">
        <f t="shared" si="17"/>
        <v>1016</v>
      </c>
      <c r="E93" s="88">
        <f t="shared" si="17"/>
        <v>1170</v>
      </c>
      <c r="F93" s="88">
        <f t="shared" si="17"/>
        <v>1245</v>
      </c>
      <c r="G93" s="88">
        <f t="shared" si="17"/>
        <v>1096</v>
      </c>
      <c r="H93" s="88">
        <f t="shared" si="17"/>
        <v>1034</v>
      </c>
      <c r="I93" s="88">
        <f t="shared" si="17"/>
        <v>1014</v>
      </c>
      <c r="J93" s="88">
        <f t="shared" si="17"/>
        <v>1026</v>
      </c>
      <c r="K93" s="88">
        <f t="shared" si="17"/>
        <v>1050</v>
      </c>
      <c r="L93" s="88">
        <f t="shared" si="17"/>
        <v>1034</v>
      </c>
      <c r="N93" s="1" t="s">
        <v>92</v>
      </c>
      <c r="O93" s="87">
        <v>913</v>
      </c>
      <c r="P93" s="88">
        <v>919.59827300524603</v>
      </c>
      <c r="Q93" s="88">
        <v>1016.6035727717374</v>
      </c>
      <c r="R93" s="88">
        <v>1170.3710817944102</v>
      </c>
      <c r="S93" s="88">
        <v>1245.5712584782523</v>
      </c>
      <c r="T93" s="88">
        <v>1096.9203753187251</v>
      </c>
      <c r="U93" s="88">
        <v>1034.1941584379704</v>
      </c>
      <c r="V93" s="88">
        <v>1014.141495385897</v>
      </c>
      <c r="W93" s="88">
        <v>1026.0622191538112</v>
      </c>
      <c r="X93" s="88">
        <v>1050.3499231756589</v>
      </c>
      <c r="Y93" s="88">
        <v>1034.8366096853426</v>
      </c>
    </row>
    <row r="94" spans="1:25">
      <c r="A94" s="1" t="s">
        <v>93</v>
      </c>
      <c r="B94" s="87">
        <v>1103</v>
      </c>
      <c r="C94" s="88">
        <f t="shared" si="18"/>
        <v>1174</v>
      </c>
      <c r="D94" s="88">
        <f t="shared" si="17"/>
        <v>1135</v>
      </c>
      <c r="E94" s="88">
        <f t="shared" si="17"/>
        <v>1222</v>
      </c>
      <c r="F94" s="88">
        <f t="shared" si="17"/>
        <v>1369</v>
      </c>
      <c r="G94" s="88">
        <f t="shared" si="17"/>
        <v>1417</v>
      </c>
      <c r="H94" s="88">
        <f t="shared" si="17"/>
        <v>1248</v>
      </c>
      <c r="I94" s="88">
        <f t="shared" si="17"/>
        <v>1177</v>
      </c>
      <c r="J94" s="88">
        <f t="shared" si="17"/>
        <v>1154</v>
      </c>
      <c r="K94" s="88">
        <f t="shared" si="17"/>
        <v>1167</v>
      </c>
      <c r="L94" s="88">
        <f t="shared" si="17"/>
        <v>1195</v>
      </c>
      <c r="N94" s="1" t="s">
        <v>93</v>
      </c>
      <c r="O94" s="87">
        <v>1103</v>
      </c>
      <c r="P94" s="88">
        <v>1174.5790008214929</v>
      </c>
      <c r="Q94" s="88">
        <v>1135.3588144662019</v>
      </c>
      <c r="R94" s="88">
        <v>1222.4148162174743</v>
      </c>
      <c r="S94" s="88">
        <v>1369.6559314822382</v>
      </c>
      <c r="T94" s="88">
        <v>1417.5721935615143</v>
      </c>
      <c r="U94" s="88">
        <v>1248.3941099464878</v>
      </c>
      <c r="V94" s="88">
        <v>1177.0060297766697</v>
      </c>
      <c r="W94" s="88">
        <v>1154.1842944837356</v>
      </c>
      <c r="X94" s="88">
        <v>1167.751150996761</v>
      </c>
      <c r="Y94" s="88">
        <v>1195.3927440669856</v>
      </c>
    </row>
    <row r="95" spans="1:25">
      <c r="A95" s="1" t="s">
        <v>94</v>
      </c>
      <c r="B95" s="87">
        <v>1432</v>
      </c>
      <c r="C95" s="88">
        <f t="shared" si="18"/>
        <v>1358</v>
      </c>
      <c r="D95" s="88">
        <f t="shared" si="17"/>
        <v>1371</v>
      </c>
      <c r="E95" s="88">
        <f t="shared" si="17"/>
        <v>1298</v>
      </c>
      <c r="F95" s="88">
        <f t="shared" si="17"/>
        <v>1369</v>
      </c>
      <c r="G95" s="88">
        <f t="shared" si="17"/>
        <v>1501</v>
      </c>
      <c r="H95" s="88">
        <f t="shared" si="17"/>
        <v>1553</v>
      </c>
      <c r="I95" s="88">
        <f t="shared" si="17"/>
        <v>1368</v>
      </c>
      <c r="J95" s="88">
        <f t="shared" si="17"/>
        <v>1290</v>
      </c>
      <c r="K95" s="88">
        <f t="shared" si="17"/>
        <v>1265</v>
      </c>
      <c r="L95" s="88">
        <f t="shared" si="17"/>
        <v>1280</v>
      </c>
      <c r="N95" s="1" t="s">
        <v>94</v>
      </c>
      <c r="O95" s="87">
        <v>1432</v>
      </c>
      <c r="P95" s="88">
        <v>1358.5599115626649</v>
      </c>
      <c r="Q95" s="88">
        <v>1371.7944183142495</v>
      </c>
      <c r="R95" s="88">
        <v>1298.852805708736</v>
      </c>
      <c r="S95" s="88">
        <v>1369.2036373491055</v>
      </c>
      <c r="T95" s="88">
        <v>1501.3757424128851</v>
      </c>
      <c r="U95" s="88">
        <v>1553.9001114163252</v>
      </c>
      <c r="V95" s="88">
        <v>1368.4521715000417</v>
      </c>
      <c r="W95" s="88">
        <v>1290.198699660292</v>
      </c>
      <c r="X95" s="88">
        <v>1265.1821980842365</v>
      </c>
      <c r="Y95" s="88">
        <v>1280.0537791881195</v>
      </c>
    </row>
    <row r="96" spans="1:25">
      <c r="A96" s="1" t="s">
        <v>95</v>
      </c>
      <c r="B96" s="87">
        <v>1509</v>
      </c>
      <c r="C96" s="88">
        <f t="shared" si="18"/>
        <v>1578</v>
      </c>
      <c r="D96" s="88">
        <f t="shared" si="17"/>
        <v>1432</v>
      </c>
      <c r="E96" s="88">
        <f t="shared" si="17"/>
        <v>1409</v>
      </c>
      <c r="F96" s="88">
        <f t="shared" si="17"/>
        <v>1300</v>
      </c>
      <c r="G96" s="88">
        <f t="shared" si="17"/>
        <v>1334</v>
      </c>
      <c r="H96" s="88">
        <f t="shared" si="17"/>
        <v>1463</v>
      </c>
      <c r="I96" s="88">
        <f t="shared" si="17"/>
        <v>1514</v>
      </c>
      <c r="J96" s="88">
        <f t="shared" si="17"/>
        <v>1334</v>
      </c>
      <c r="K96" s="88">
        <f t="shared" si="17"/>
        <v>1257</v>
      </c>
      <c r="L96" s="88">
        <f t="shared" si="17"/>
        <v>1233</v>
      </c>
      <c r="N96" s="1" t="s">
        <v>95</v>
      </c>
      <c r="O96" s="87">
        <v>1509</v>
      </c>
      <c r="P96" s="88">
        <v>1578.3031996839627</v>
      </c>
      <c r="Q96" s="88">
        <v>1432.1215095369084</v>
      </c>
      <c r="R96" s="88">
        <v>1409.8816004583325</v>
      </c>
      <c r="S96" s="88">
        <v>1300.6351545856664</v>
      </c>
      <c r="T96" s="88">
        <v>1334.9187782698839</v>
      </c>
      <c r="U96" s="88">
        <v>1463.7812938228662</v>
      </c>
      <c r="V96" s="88">
        <v>1514.9904526264604</v>
      </c>
      <c r="W96" s="88">
        <v>1334.1861291256805</v>
      </c>
      <c r="X96" s="88">
        <v>1257.8921242207982</v>
      </c>
      <c r="Y96" s="88">
        <v>1233.5020358442071</v>
      </c>
    </row>
    <row r="97" spans="1:25">
      <c r="A97" s="1" t="s">
        <v>96</v>
      </c>
      <c r="B97" s="87">
        <v>1430</v>
      </c>
      <c r="C97" s="88">
        <f t="shared" si="18"/>
        <v>1590</v>
      </c>
      <c r="D97" s="88">
        <f t="shared" si="17"/>
        <v>1617</v>
      </c>
      <c r="E97" s="88">
        <f t="shared" si="17"/>
        <v>1443</v>
      </c>
      <c r="F97" s="88">
        <f t="shared" si="17"/>
        <v>1397</v>
      </c>
      <c r="G97" s="88">
        <f t="shared" si="17"/>
        <v>1267</v>
      </c>
      <c r="H97" s="88">
        <f t="shared" si="17"/>
        <v>1300</v>
      </c>
      <c r="I97" s="88">
        <f t="shared" si="17"/>
        <v>1426</v>
      </c>
      <c r="J97" s="88">
        <f t="shared" si="17"/>
        <v>1476</v>
      </c>
      <c r="K97" s="88">
        <f t="shared" si="17"/>
        <v>1300</v>
      </c>
      <c r="L97" s="88">
        <f t="shared" si="17"/>
        <v>1225</v>
      </c>
      <c r="N97" s="1" t="s">
        <v>96</v>
      </c>
      <c r="O97" s="87">
        <v>1430</v>
      </c>
      <c r="P97" s="88">
        <v>1590.253190212454</v>
      </c>
      <c r="Q97" s="88">
        <v>1617.8917272349288</v>
      </c>
      <c r="R97" s="88">
        <v>1443.9059288471053</v>
      </c>
      <c r="S97" s="88">
        <v>1397.7204163667368</v>
      </c>
      <c r="T97" s="88">
        <v>1267.4559517921859</v>
      </c>
      <c r="U97" s="88">
        <v>1300.8650002362192</v>
      </c>
      <c r="V97" s="88">
        <v>1426.4402330174448</v>
      </c>
      <c r="W97" s="88">
        <v>1476.3430461799594</v>
      </c>
      <c r="X97" s="88">
        <v>1300.1510409716843</v>
      </c>
      <c r="Y97" s="88">
        <v>1225.8032961319257</v>
      </c>
    </row>
    <row r="98" spans="1:25">
      <c r="A98" s="1" t="s">
        <v>97</v>
      </c>
      <c r="B98" s="87">
        <v>1392</v>
      </c>
      <c r="C98" s="88">
        <f t="shared" si="18"/>
        <v>1461</v>
      </c>
      <c r="D98" s="88">
        <f t="shared" si="17"/>
        <v>1602</v>
      </c>
      <c r="E98" s="88">
        <f t="shared" si="17"/>
        <v>1620</v>
      </c>
      <c r="F98" s="88">
        <f t="shared" si="17"/>
        <v>1437</v>
      </c>
      <c r="G98" s="88">
        <f t="shared" si="17"/>
        <v>1383</v>
      </c>
      <c r="H98" s="88">
        <f t="shared" si="17"/>
        <v>1254</v>
      </c>
      <c r="I98" s="88">
        <f t="shared" si="17"/>
        <v>1287</v>
      </c>
      <c r="J98" s="88">
        <f t="shared" si="17"/>
        <v>1411</v>
      </c>
      <c r="K98" s="88">
        <f t="shared" si="17"/>
        <v>1461</v>
      </c>
      <c r="L98" s="88">
        <f t="shared" si="17"/>
        <v>1286</v>
      </c>
      <c r="N98" s="1" t="s">
        <v>97</v>
      </c>
      <c r="O98" s="87">
        <v>1392</v>
      </c>
      <c r="P98" s="88">
        <v>1461.4064561996686</v>
      </c>
      <c r="Q98" s="88">
        <v>1602.3800019246328</v>
      </c>
      <c r="R98" s="88">
        <v>1620.57819469942</v>
      </c>
      <c r="S98" s="88">
        <v>1437.6469389925358</v>
      </c>
      <c r="T98" s="88">
        <v>1383.254010057341</v>
      </c>
      <c r="U98" s="88">
        <v>1254.3377826911369</v>
      </c>
      <c r="V98" s="88">
        <v>1287.4010474837744</v>
      </c>
      <c r="W98" s="88">
        <v>1411.6765766057142</v>
      </c>
      <c r="X98" s="88">
        <v>1461.0628956519968</v>
      </c>
      <c r="Y98" s="88">
        <v>1286.6944776976275</v>
      </c>
    </row>
    <row r="99" spans="1:25">
      <c r="A99" s="1" t="s">
        <v>98</v>
      </c>
      <c r="B99" s="87">
        <v>1138</v>
      </c>
      <c r="C99" s="88">
        <f t="shared" si="18"/>
        <v>1373</v>
      </c>
      <c r="D99" s="88">
        <f t="shared" si="17"/>
        <v>1434</v>
      </c>
      <c r="E99" s="88">
        <f t="shared" si="17"/>
        <v>1564</v>
      </c>
      <c r="F99" s="88">
        <f t="shared" si="17"/>
        <v>1573</v>
      </c>
      <c r="G99" s="88">
        <f t="shared" si="17"/>
        <v>1388</v>
      </c>
      <c r="H99" s="88">
        <f t="shared" si="17"/>
        <v>1336</v>
      </c>
      <c r="I99" s="88">
        <f t="shared" si="17"/>
        <v>1211</v>
      </c>
      <c r="J99" s="88">
        <f t="shared" si="17"/>
        <v>1243</v>
      </c>
      <c r="K99" s="88">
        <f t="shared" si="17"/>
        <v>1363</v>
      </c>
      <c r="L99" s="88">
        <f t="shared" si="17"/>
        <v>1411</v>
      </c>
      <c r="N99" s="1" t="s">
        <v>98</v>
      </c>
      <c r="O99" s="87">
        <v>1138</v>
      </c>
      <c r="P99" s="88">
        <v>1373.3026460025458</v>
      </c>
      <c r="Q99" s="88">
        <v>1434.3243945846518</v>
      </c>
      <c r="R99" s="88">
        <v>1564.4340353448456</v>
      </c>
      <c r="S99" s="88">
        <v>1573.8074948015171</v>
      </c>
      <c r="T99" s="88">
        <v>1388.6519313116701</v>
      </c>
      <c r="U99" s="88">
        <v>1336.1127133945868</v>
      </c>
      <c r="V99" s="88">
        <v>1211.589951057023</v>
      </c>
      <c r="W99" s="88">
        <v>1243.5264197855274</v>
      </c>
      <c r="X99" s="88">
        <v>1363.5666388749914</v>
      </c>
      <c r="Y99" s="88">
        <v>1411.2698721681768</v>
      </c>
    </row>
    <row r="100" spans="1:25">
      <c r="A100" s="1" t="s">
        <v>99</v>
      </c>
      <c r="B100" s="87">
        <v>1048</v>
      </c>
      <c r="C100" s="88">
        <f t="shared" si="18"/>
        <v>1142</v>
      </c>
      <c r="D100" s="88">
        <f t="shared" si="17"/>
        <v>1379</v>
      </c>
      <c r="E100" s="88">
        <f t="shared" si="17"/>
        <v>1441</v>
      </c>
      <c r="F100" s="88">
        <f t="shared" si="17"/>
        <v>1572</v>
      </c>
      <c r="G100" s="88">
        <f t="shared" si="17"/>
        <v>1583</v>
      </c>
      <c r="H100" s="88">
        <f t="shared" si="17"/>
        <v>1396</v>
      </c>
      <c r="I100" s="88">
        <f t="shared" si="17"/>
        <v>1344</v>
      </c>
      <c r="J100" s="88">
        <f t="shared" si="17"/>
        <v>1218</v>
      </c>
      <c r="K100" s="88">
        <f t="shared" si="17"/>
        <v>1250</v>
      </c>
      <c r="L100" s="88">
        <f t="shared" si="17"/>
        <v>1371</v>
      </c>
      <c r="N100" s="1" t="s">
        <v>99</v>
      </c>
      <c r="O100" s="87">
        <v>1048</v>
      </c>
      <c r="P100" s="88">
        <v>1142.180502683942</v>
      </c>
      <c r="Q100" s="88">
        <v>1379.235539114637</v>
      </c>
      <c r="R100" s="88">
        <v>1441.3766466642626</v>
      </c>
      <c r="S100" s="88">
        <v>1572.9811456549101</v>
      </c>
      <c r="T100" s="88">
        <v>1583.2031255454822</v>
      </c>
      <c r="U100" s="88">
        <v>1396.9421833416009</v>
      </c>
      <c r="V100" s="88">
        <v>1344.0893062935525</v>
      </c>
      <c r="W100" s="88">
        <v>1218.8231430648334</v>
      </c>
      <c r="X100" s="88">
        <v>1250.950272511647</v>
      </c>
      <c r="Y100" s="88">
        <v>1371.7071317090752</v>
      </c>
    </row>
    <row r="101" spans="1:25">
      <c r="A101" s="1" t="s">
        <v>100</v>
      </c>
      <c r="B101" s="87">
        <v>1151</v>
      </c>
      <c r="C101" s="88">
        <f t="shared" si="18"/>
        <v>1033</v>
      </c>
      <c r="D101" s="88">
        <f t="shared" si="17"/>
        <v>1115</v>
      </c>
      <c r="E101" s="88">
        <f t="shared" si="17"/>
        <v>1332</v>
      </c>
      <c r="F101" s="88">
        <f t="shared" si="17"/>
        <v>1377</v>
      </c>
      <c r="G101" s="88">
        <f t="shared" si="17"/>
        <v>1487</v>
      </c>
      <c r="H101" s="88">
        <f t="shared" si="17"/>
        <v>1497</v>
      </c>
      <c r="I101" s="88">
        <f t="shared" si="17"/>
        <v>1321</v>
      </c>
      <c r="J101" s="88">
        <f t="shared" si="17"/>
        <v>1271</v>
      </c>
      <c r="K101" s="88">
        <f t="shared" si="17"/>
        <v>1152</v>
      </c>
      <c r="L101" s="88">
        <f t="shared" si="17"/>
        <v>1182</v>
      </c>
      <c r="N101" s="1" t="s">
        <v>100</v>
      </c>
      <c r="O101" s="87">
        <v>1151</v>
      </c>
      <c r="P101" s="88">
        <v>1033.780476745033</v>
      </c>
      <c r="Q101" s="88">
        <v>1115.1808569561936</v>
      </c>
      <c r="R101" s="88">
        <v>1332.6047941745878</v>
      </c>
      <c r="S101" s="88">
        <v>1377.8846369248363</v>
      </c>
      <c r="T101" s="88">
        <v>1487.4738905771092</v>
      </c>
      <c r="U101" s="88">
        <v>1497.1402036408299</v>
      </c>
      <c r="V101" s="88">
        <v>1321.0044062551515</v>
      </c>
      <c r="W101" s="88">
        <v>1271.024611603435</v>
      </c>
      <c r="X101" s="88">
        <v>1152.567917007829</v>
      </c>
      <c r="Y101" s="88">
        <v>1182.948615697914</v>
      </c>
    </row>
    <row r="102" spans="1:25">
      <c r="A102" s="1" t="s">
        <v>101</v>
      </c>
      <c r="B102" s="87">
        <v>1172</v>
      </c>
      <c r="C102" s="88">
        <f t="shared" si="18"/>
        <v>1130</v>
      </c>
      <c r="D102" s="88">
        <f t="shared" si="17"/>
        <v>1014</v>
      </c>
      <c r="E102" s="88">
        <f t="shared" si="17"/>
        <v>1092</v>
      </c>
      <c r="F102" s="88">
        <f t="shared" si="17"/>
        <v>1303</v>
      </c>
      <c r="G102" s="88">
        <f t="shared" si="17"/>
        <v>1345</v>
      </c>
      <c r="H102" s="88">
        <f t="shared" si="17"/>
        <v>1452</v>
      </c>
      <c r="I102" s="88">
        <f t="shared" si="17"/>
        <v>1461</v>
      </c>
      <c r="J102" s="88">
        <f t="shared" si="17"/>
        <v>1289</v>
      </c>
      <c r="K102" s="88">
        <f t="shared" si="17"/>
        <v>1240</v>
      </c>
      <c r="L102" s="88">
        <f t="shared" si="17"/>
        <v>1125</v>
      </c>
      <c r="N102" s="1" t="s">
        <v>101</v>
      </c>
      <c r="O102" s="87">
        <v>1172</v>
      </c>
      <c r="P102" s="88">
        <v>1130.6075610684022</v>
      </c>
      <c r="Q102" s="88">
        <v>1014.0917533039303</v>
      </c>
      <c r="R102" s="88">
        <v>1092.3268147736203</v>
      </c>
      <c r="S102" s="88">
        <v>1303.1918245440229</v>
      </c>
      <c r="T102" s="88">
        <v>1345.1598767978714</v>
      </c>
      <c r="U102" s="88">
        <v>1452.1463856759028</v>
      </c>
      <c r="V102" s="88">
        <v>1461.5831238043602</v>
      </c>
      <c r="W102" s="88">
        <v>1289.6305516065918</v>
      </c>
      <c r="X102" s="88">
        <v>1240.8377770778536</v>
      </c>
      <c r="Y102" s="88">
        <v>1125.194428978893</v>
      </c>
    </row>
    <row r="103" spans="1:25">
      <c r="A103" s="1" t="s">
        <v>102</v>
      </c>
      <c r="B103" s="87">
        <v>937</v>
      </c>
      <c r="C103" s="88">
        <f t="shared" si="18"/>
        <v>1142</v>
      </c>
      <c r="D103" s="88">
        <f t="shared" si="17"/>
        <v>1106</v>
      </c>
      <c r="E103" s="88">
        <f t="shared" si="17"/>
        <v>996</v>
      </c>
      <c r="F103" s="88">
        <f t="shared" si="17"/>
        <v>1077</v>
      </c>
      <c r="G103" s="88">
        <f t="shared" si="17"/>
        <v>1290</v>
      </c>
      <c r="H103" s="88">
        <f t="shared" si="17"/>
        <v>1332</v>
      </c>
      <c r="I103" s="88">
        <f t="shared" si="17"/>
        <v>1438</v>
      </c>
      <c r="J103" s="88">
        <f t="shared" si="17"/>
        <v>1447</v>
      </c>
      <c r="K103" s="88">
        <f t="shared" si="17"/>
        <v>1277</v>
      </c>
      <c r="L103" s="88">
        <f t="shared" si="17"/>
        <v>1228</v>
      </c>
      <c r="N103" s="1" t="s">
        <v>102</v>
      </c>
      <c r="O103" s="87">
        <v>937</v>
      </c>
      <c r="P103" s="88">
        <v>1142.6735509448779</v>
      </c>
      <c r="Q103" s="88">
        <v>1106.9643798799818</v>
      </c>
      <c r="R103" s="88">
        <v>996.83060984615111</v>
      </c>
      <c r="S103" s="88">
        <v>1077.7981670126437</v>
      </c>
      <c r="T103" s="88">
        <v>1290.5117680912094</v>
      </c>
      <c r="U103" s="88">
        <v>1332.0714711966282</v>
      </c>
      <c r="V103" s="88">
        <v>1438.0170013432762</v>
      </c>
      <c r="W103" s="88">
        <v>1447.3619200097437</v>
      </c>
      <c r="X103" s="88">
        <v>1277.0824463394597</v>
      </c>
      <c r="Y103" s="88">
        <v>1228.764425506886</v>
      </c>
    </row>
    <row r="104" spans="1:25">
      <c r="A104" s="1" t="s">
        <v>103</v>
      </c>
      <c r="B104" s="87">
        <v>663</v>
      </c>
      <c r="C104" s="88">
        <f t="shared" si="18"/>
        <v>909</v>
      </c>
      <c r="D104" s="88">
        <f t="shared" si="17"/>
        <v>1110</v>
      </c>
      <c r="E104" s="88">
        <f t="shared" si="17"/>
        <v>1076</v>
      </c>
      <c r="F104" s="88">
        <f t="shared" si="17"/>
        <v>969</v>
      </c>
      <c r="G104" s="88">
        <f t="shared" si="17"/>
        <v>1048</v>
      </c>
      <c r="H104" s="88">
        <f t="shared" si="17"/>
        <v>1255</v>
      </c>
      <c r="I104" s="88">
        <f t="shared" si="17"/>
        <v>1295</v>
      </c>
      <c r="J104" s="88">
        <f t="shared" si="17"/>
        <v>1398</v>
      </c>
      <c r="K104" s="88">
        <f t="shared" si="17"/>
        <v>1407</v>
      </c>
      <c r="L104" s="88">
        <f t="shared" si="17"/>
        <v>1242</v>
      </c>
      <c r="N104" s="1" t="s">
        <v>103</v>
      </c>
      <c r="O104" s="87">
        <v>663</v>
      </c>
      <c r="P104" s="88">
        <v>909.33729554106435</v>
      </c>
      <c r="Q104" s="88">
        <v>1110.2964985029323</v>
      </c>
      <c r="R104" s="88">
        <v>1076.3830331396621</v>
      </c>
      <c r="S104" s="88">
        <v>969.62893912423681</v>
      </c>
      <c r="T104" s="88">
        <v>1048.4066109982089</v>
      </c>
      <c r="U104" s="88">
        <v>1255.3195121753622</v>
      </c>
      <c r="V104" s="88">
        <v>1295.7458821770961</v>
      </c>
      <c r="W104" s="88">
        <v>1398.802277716645</v>
      </c>
      <c r="X104" s="88">
        <v>1407.892360451078</v>
      </c>
      <c r="Y104" s="88">
        <v>1242.2564080277825</v>
      </c>
    </row>
    <row r="105" spans="1:25">
      <c r="A105" s="1" t="s">
        <v>104</v>
      </c>
      <c r="B105" s="87">
        <v>604</v>
      </c>
      <c r="C105" s="88">
        <f t="shared" si="18"/>
        <v>638</v>
      </c>
      <c r="D105" s="88">
        <f t="shared" si="17"/>
        <v>872</v>
      </c>
      <c r="E105" s="88">
        <f t="shared" si="17"/>
        <v>1060</v>
      </c>
      <c r="F105" s="88">
        <f t="shared" si="17"/>
        <v>1021</v>
      </c>
      <c r="G105" s="88">
        <f t="shared" si="17"/>
        <v>914</v>
      </c>
      <c r="H105" s="88">
        <f t="shared" si="17"/>
        <v>988</v>
      </c>
      <c r="I105" s="88">
        <f t="shared" si="17"/>
        <v>1183</v>
      </c>
      <c r="J105" s="88">
        <f t="shared" si="17"/>
        <v>1221</v>
      </c>
      <c r="K105" s="88">
        <f t="shared" si="17"/>
        <v>1319</v>
      </c>
      <c r="L105" s="88">
        <f t="shared" si="17"/>
        <v>1327</v>
      </c>
      <c r="N105" s="1" t="s">
        <v>104</v>
      </c>
      <c r="O105" s="87">
        <v>604</v>
      </c>
      <c r="P105" s="88">
        <v>638.88933441189215</v>
      </c>
      <c r="Q105" s="88">
        <v>872.71190948295805</v>
      </c>
      <c r="R105" s="88">
        <v>1060.2132376947293</v>
      </c>
      <c r="S105" s="88">
        <v>1021.789959002021</v>
      </c>
      <c r="T105" s="88">
        <v>914.39887475172043</v>
      </c>
      <c r="U105" s="88">
        <v>988.68937043575102</v>
      </c>
      <c r="V105" s="88">
        <v>1183.8165127618538</v>
      </c>
      <c r="W105" s="88">
        <v>1221.9401967282888</v>
      </c>
      <c r="X105" s="88">
        <v>1319.126499977905</v>
      </c>
      <c r="Y105" s="88">
        <v>1327.6988115997847</v>
      </c>
    </row>
    <row r="106" spans="1:25">
      <c r="A106" s="1" t="s">
        <v>105</v>
      </c>
      <c r="B106" s="87">
        <v>490</v>
      </c>
      <c r="C106" s="88">
        <f t="shared" si="18"/>
        <v>599</v>
      </c>
      <c r="D106" s="88">
        <f t="shared" si="17"/>
        <v>613</v>
      </c>
      <c r="E106" s="88">
        <f t="shared" si="17"/>
        <v>808</v>
      </c>
      <c r="F106" s="88">
        <f t="shared" si="17"/>
        <v>944</v>
      </c>
      <c r="G106" s="88">
        <f t="shared" si="17"/>
        <v>873</v>
      </c>
      <c r="H106" s="88">
        <f t="shared" si="17"/>
        <v>781</v>
      </c>
      <c r="I106" s="88">
        <f t="shared" si="17"/>
        <v>845</v>
      </c>
      <c r="J106" s="88">
        <f t="shared" si="17"/>
        <v>1011</v>
      </c>
      <c r="K106" s="88">
        <f t="shared" si="17"/>
        <v>1044</v>
      </c>
      <c r="L106" s="88">
        <f t="shared" si="17"/>
        <v>1127</v>
      </c>
      <c r="N106" s="1" t="s">
        <v>105</v>
      </c>
      <c r="O106" s="87">
        <v>490</v>
      </c>
      <c r="P106" s="88">
        <v>599.17449938842674</v>
      </c>
      <c r="Q106" s="88">
        <v>613.23829207859023</v>
      </c>
      <c r="R106" s="88">
        <v>808.21883125441173</v>
      </c>
      <c r="S106" s="88">
        <v>944.66079851179597</v>
      </c>
      <c r="T106" s="88">
        <v>873.41583905533753</v>
      </c>
      <c r="U106" s="88">
        <v>781.6190141490232</v>
      </c>
      <c r="V106" s="88">
        <v>845.12178695477564</v>
      </c>
      <c r="W106" s="88">
        <v>1011.9145169437051</v>
      </c>
      <c r="X106" s="88">
        <v>1044.5022607613741</v>
      </c>
      <c r="Y106" s="88">
        <v>1127.5761409161134</v>
      </c>
    </row>
    <row r="107" spans="1:25">
      <c r="A107" s="1" t="s">
        <v>106</v>
      </c>
      <c r="B107" s="87">
        <v>368</v>
      </c>
      <c r="C107" s="88">
        <f t="shared" si="18"/>
        <v>471</v>
      </c>
      <c r="D107" s="88">
        <f t="shared" si="17"/>
        <v>594</v>
      </c>
      <c r="E107" s="88">
        <f t="shared" si="17"/>
        <v>676</v>
      </c>
      <c r="F107" s="88">
        <f t="shared" si="17"/>
        <v>835</v>
      </c>
      <c r="G107" s="88">
        <f t="shared" si="17"/>
        <v>1006</v>
      </c>
      <c r="H107" s="88">
        <f t="shared" si="17"/>
        <v>1062</v>
      </c>
      <c r="I107" s="88">
        <f t="shared" si="17"/>
        <v>1042</v>
      </c>
      <c r="J107" s="88">
        <f t="shared" si="17"/>
        <v>1066</v>
      </c>
      <c r="K107" s="88">
        <f t="shared" si="17"/>
        <v>1174</v>
      </c>
      <c r="L107" s="88">
        <f t="shared" si="17"/>
        <v>1254</v>
      </c>
      <c r="N107" s="1" t="s">
        <v>106</v>
      </c>
      <c r="O107" s="87">
        <v>368</v>
      </c>
      <c r="P107" s="88">
        <v>471.46757029680839</v>
      </c>
      <c r="Q107" s="88">
        <v>594.65816177824036</v>
      </c>
      <c r="R107" s="88">
        <v>676.2867313737222</v>
      </c>
      <c r="S107" s="88">
        <v>835.9013312203806</v>
      </c>
      <c r="T107" s="88">
        <v>1006.3024932394369</v>
      </c>
      <c r="U107" s="88">
        <v>1062.3416126797147</v>
      </c>
      <c r="V107" s="88">
        <v>1042.1327878585296</v>
      </c>
      <c r="W107" s="88">
        <v>1066.6007955014875</v>
      </c>
      <c r="X107" s="88">
        <v>1174.693713981525</v>
      </c>
      <c r="Y107" s="88">
        <v>1254.2007970856969</v>
      </c>
    </row>
    <row r="108" spans="1:25">
      <c r="A108" s="1" t="s">
        <v>107</v>
      </c>
      <c r="B108" s="86">
        <f>SUM(B89:B91)</f>
        <v>3999</v>
      </c>
      <c r="C108" s="86">
        <f t="shared" ref="C108:L108" si="19">SUM(C89:C91)</f>
        <v>4403</v>
      </c>
      <c r="D108" s="86">
        <f t="shared" si="19"/>
        <v>4381</v>
      </c>
      <c r="E108" s="86">
        <f t="shared" si="19"/>
        <v>4196</v>
      </c>
      <c r="F108" s="86">
        <f t="shared" si="19"/>
        <v>4171</v>
      </c>
      <c r="G108" s="86">
        <f t="shared" si="19"/>
        <v>4195</v>
      </c>
      <c r="H108" s="86">
        <f t="shared" si="19"/>
        <v>4221</v>
      </c>
      <c r="I108" s="86">
        <f t="shared" si="19"/>
        <v>4162</v>
      </c>
      <c r="J108" s="86">
        <f t="shared" si="19"/>
        <v>4011</v>
      </c>
      <c r="K108" s="86">
        <f t="shared" si="19"/>
        <v>3861</v>
      </c>
      <c r="L108" s="86">
        <f t="shared" si="19"/>
        <v>3780</v>
      </c>
      <c r="N108" s="1" t="s">
        <v>107</v>
      </c>
      <c r="O108" s="86">
        <v>3999</v>
      </c>
      <c r="P108" s="86">
        <v>4404.6797835792122</v>
      </c>
      <c r="Q108" s="86">
        <v>4382.7786843613412</v>
      </c>
      <c r="R108" s="86">
        <v>4197.467869730699</v>
      </c>
      <c r="S108" s="86">
        <v>4172.4714347147401</v>
      </c>
      <c r="T108" s="86">
        <v>4196.0293987172017</v>
      </c>
      <c r="U108" s="86">
        <v>4222.3068435307341</v>
      </c>
      <c r="V108" s="86">
        <v>4163.7555183300419</v>
      </c>
      <c r="W108" s="86">
        <v>4012.5994363635173</v>
      </c>
      <c r="X108" s="86">
        <v>3862.4315906979045</v>
      </c>
      <c r="Y108" s="86">
        <v>3781.2750492897503</v>
      </c>
    </row>
    <row r="109" spans="1:25">
      <c r="A109" s="1" t="s">
        <v>108</v>
      </c>
      <c r="B109" s="86">
        <f t="shared" ref="B109:L109" si="20">SUM(B92:B101)</f>
        <v>12213</v>
      </c>
      <c r="C109" s="86">
        <f t="shared" si="20"/>
        <v>12855</v>
      </c>
      <c r="D109" s="86">
        <f t="shared" si="20"/>
        <v>13531</v>
      </c>
      <c r="E109" s="86">
        <f t="shared" si="20"/>
        <v>14041</v>
      </c>
      <c r="F109" s="86">
        <f t="shared" si="20"/>
        <v>14014</v>
      </c>
      <c r="G109" s="86">
        <f t="shared" si="20"/>
        <v>13752</v>
      </c>
      <c r="H109" s="86">
        <f t="shared" si="20"/>
        <v>13352</v>
      </c>
      <c r="I109" s="86">
        <f t="shared" si="20"/>
        <v>12948</v>
      </c>
      <c r="J109" s="86">
        <f t="shared" si="20"/>
        <v>12740</v>
      </c>
      <c r="K109" s="86">
        <f t="shared" si="20"/>
        <v>12562</v>
      </c>
      <c r="L109" s="86">
        <f t="shared" si="20"/>
        <v>12452</v>
      </c>
      <c r="N109" s="1" t="s">
        <v>108</v>
      </c>
      <c r="O109" s="86">
        <v>12213</v>
      </c>
      <c r="P109" s="86">
        <v>12859.599714805037</v>
      </c>
      <c r="Q109" s="86">
        <v>13535.815688612893</v>
      </c>
      <c r="R109" s="86">
        <v>14046.510197635069</v>
      </c>
      <c r="S109" s="86">
        <v>14020.520867969539</v>
      </c>
      <c r="T109" s="86">
        <v>13757.588661147391</v>
      </c>
      <c r="U109" s="86">
        <v>13357.286444712525</v>
      </c>
      <c r="V109" s="86">
        <v>12951.681222338</v>
      </c>
      <c r="W109" s="86">
        <v>12743.04530614867</v>
      </c>
      <c r="X109" s="86">
        <v>12567.042385095443</v>
      </c>
      <c r="Y109" s="86">
        <v>12457.504026816689</v>
      </c>
    </row>
    <row r="110" spans="1:25">
      <c r="A110" s="1" t="s">
        <v>109</v>
      </c>
      <c r="B110" s="86">
        <f t="shared" ref="B110:L110" si="21">SUM(B102:B107)</f>
        <v>4234</v>
      </c>
      <c r="C110" s="86">
        <f t="shared" si="21"/>
        <v>4889</v>
      </c>
      <c r="D110" s="86">
        <f t="shared" si="21"/>
        <v>5309</v>
      </c>
      <c r="E110" s="86">
        <f t="shared" si="21"/>
        <v>5708</v>
      </c>
      <c r="F110" s="86">
        <f t="shared" si="21"/>
        <v>6149</v>
      </c>
      <c r="G110" s="86">
        <f t="shared" si="21"/>
        <v>6476</v>
      </c>
      <c r="H110" s="86">
        <f t="shared" si="21"/>
        <v>6870</v>
      </c>
      <c r="I110" s="86">
        <f t="shared" si="21"/>
        <v>7264</v>
      </c>
      <c r="J110" s="86">
        <f t="shared" si="21"/>
        <v>7432</v>
      </c>
      <c r="K110" s="86">
        <f t="shared" si="21"/>
        <v>7461</v>
      </c>
      <c r="L110" s="86">
        <f t="shared" si="21"/>
        <v>7303</v>
      </c>
      <c r="N110" s="1" t="s">
        <v>109</v>
      </c>
      <c r="O110" s="86">
        <v>4234</v>
      </c>
      <c r="P110" s="86">
        <v>4892.1498116514722</v>
      </c>
      <c r="Q110" s="86">
        <v>5311.9609950266331</v>
      </c>
      <c r="R110" s="86">
        <v>5710.2592580822966</v>
      </c>
      <c r="S110" s="86">
        <v>6152.9710194151012</v>
      </c>
      <c r="T110" s="86">
        <v>6478.1954629337852</v>
      </c>
      <c r="U110" s="86">
        <v>6872.1873663123824</v>
      </c>
      <c r="V110" s="86">
        <v>7266.4170948998917</v>
      </c>
      <c r="W110" s="86">
        <v>7436.2502585064622</v>
      </c>
      <c r="X110" s="86">
        <v>7464.135058589196</v>
      </c>
      <c r="Y110" s="86">
        <v>7305.6910121151559</v>
      </c>
    </row>
    <row r="111" spans="1:25">
      <c r="A111" s="1" t="s">
        <v>110</v>
      </c>
      <c r="B111" s="86">
        <f t="shared" ref="B111:L111" si="22">SUM(B104:B107)</f>
        <v>2125</v>
      </c>
      <c r="C111" s="86">
        <f t="shared" si="22"/>
        <v>2617</v>
      </c>
      <c r="D111" s="86">
        <f t="shared" si="22"/>
        <v>3189</v>
      </c>
      <c r="E111" s="86">
        <f t="shared" si="22"/>
        <v>3620</v>
      </c>
      <c r="F111" s="86">
        <f t="shared" si="22"/>
        <v>3769</v>
      </c>
      <c r="G111" s="86">
        <f t="shared" si="22"/>
        <v>3841</v>
      </c>
      <c r="H111" s="86">
        <f t="shared" si="22"/>
        <v>4086</v>
      </c>
      <c r="I111" s="86">
        <f t="shared" si="22"/>
        <v>4365</v>
      </c>
      <c r="J111" s="86">
        <f t="shared" si="22"/>
        <v>4696</v>
      </c>
      <c r="K111" s="86">
        <f t="shared" si="22"/>
        <v>4944</v>
      </c>
      <c r="L111" s="86">
        <f t="shared" si="22"/>
        <v>4950</v>
      </c>
      <c r="N111" s="1" t="s">
        <v>110</v>
      </c>
      <c r="O111" s="86">
        <v>2125</v>
      </c>
      <c r="P111" s="86">
        <v>2618.8686996381916</v>
      </c>
      <c r="Q111" s="86">
        <v>3190.9048618427209</v>
      </c>
      <c r="R111" s="86">
        <v>3621.1018334625251</v>
      </c>
      <c r="S111" s="86">
        <v>3771.9810278584346</v>
      </c>
      <c r="T111" s="86">
        <v>3842.5238180447036</v>
      </c>
      <c r="U111" s="86">
        <v>4087.9695094398512</v>
      </c>
      <c r="V111" s="86">
        <v>4366.8169697522553</v>
      </c>
      <c r="W111" s="86">
        <v>4699.2577868901262</v>
      </c>
      <c r="X111" s="86">
        <v>4946.2148351718824</v>
      </c>
      <c r="Y111" s="86">
        <v>4951.7321576293771</v>
      </c>
    </row>
    <row r="112" spans="1:25">
      <c r="A112" s="1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</row>
    <row r="113" spans="1:25">
      <c r="A113" s="1"/>
      <c r="B113" s="74">
        <v>2020</v>
      </c>
      <c r="C113" s="74">
        <v>2025</v>
      </c>
      <c r="D113" s="74">
        <v>2030</v>
      </c>
      <c r="E113" s="74">
        <v>2035</v>
      </c>
      <c r="F113" s="74">
        <v>2040</v>
      </c>
      <c r="G113" s="74">
        <v>2045</v>
      </c>
      <c r="H113" s="74">
        <v>2050</v>
      </c>
      <c r="I113" s="74">
        <v>2055</v>
      </c>
      <c r="J113" s="74">
        <v>2060</v>
      </c>
      <c r="K113" s="74">
        <v>2065</v>
      </c>
      <c r="L113" s="74">
        <v>2070</v>
      </c>
    </row>
    <row r="114" spans="1:25">
      <c r="A114" s="1" t="s">
        <v>113</v>
      </c>
      <c r="B114" s="89">
        <f t="shared" ref="B114:L117" si="23">B56/B$36</f>
        <v>0.20334379827577614</v>
      </c>
      <c r="C114" s="89">
        <f>C56/C$36</f>
        <v>0.20543841456388984</v>
      </c>
      <c r="D114" s="89">
        <f t="shared" si="23"/>
        <v>0.19529821314473308</v>
      </c>
      <c r="E114" s="89">
        <f t="shared" si="23"/>
        <v>0.18377660713520921</v>
      </c>
      <c r="F114" s="89">
        <f t="shared" si="23"/>
        <v>0.18075186700983081</v>
      </c>
      <c r="G114" s="89">
        <f t="shared" si="23"/>
        <v>0.18201892744479495</v>
      </c>
      <c r="H114" s="89">
        <f t="shared" si="23"/>
        <v>0.18348778078967828</v>
      </c>
      <c r="I114" s="89">
        <f t="shared" si="23"/>
        <v>0.18160536527754345</v>
      </c>
      <c r="J114" s="89">
        <f t="shared" si="23"/>
        <v>0.17659203132981441</v>
      </c>
      <c r="K114" s="89">
        <f t="shared" si="23"/>
        <v>0.17230145202701244</v>
      </c>
      <c r="L114" s="89">
        <f t="shared" si="23"/>
        <v>0.17126273135472567</v>
      </c>
    </row>
    <row r="115" spans="1:25">
      <c r="A115" s="1" t="s">
        <v>114</v>
      </c>
      <c r="B115" s="89">
        <f t="shared" si="23"/>
        <v>0.60076244580654803</v>
      </c>
      <c r="C115" s="89">
        <f t="shared" si="23"/>
        <v>0.5873026846410877</v>
      </c>
      <c r="D115" s="89">
        <f t="shared" si="23"/>
        <v>0.5911163989688677</v>
      </c>
      <c r="E115" s="89">
        <f t="shared" si="23"/>
        <v>0.59567861578654335</v>
      </c>
      <c r="F115" s="89">
        <f t="shared" si="23"/>
        <v>0.58451120205898488</v>
      </c>
      <c r="G115" s="89">
        <f t="shared" si="23"/>
        <v>0.57167192429022085</v>
      </c>
      <c r="H115" s="89">
        <f t="shared" si="23"/>
        <v>0.55611590913866649</v>
      </c>
      <c r="I115" s="89">
        <f t="shared" si="23"/>
        <v>0.54268601316011478</v>
      </c>
      <c r="J115" s="89">
        <f t="shared" si="23"/>
        <v>0.53986463476928315</v>
      </c>
      <c r="K115" s="89">
        <f t="shared" si="23"/>
        <v>0.54244967528965027</v>
      </c>
      <c r="L115" s="89">
        <f t="shared" si="23"/>
        <v>0.54710327455919394</v>
      </c>
    </row>
    <row r="116" spans="1:25">
      <c r="A116" s="1" t="s">
        <v>115</v>
      </c>
      <c r="B116" s="89">
        <f t="shared" si="23"/>
        <v>0.1958937559176758</v>
      </c>
      <c r="C116" s="89">
        <f t="shared" si="23"/>
        <v>0.20725890079502246</v>
      </c>
      <c r="D116" s="89">
        <f t="shared" si="23"/>
        <v>0.21358538788639919</v>
      </c>
      <c r="E116" s="89">
        <f t="shared" si="23"/>
        <v>0.22054477707824746</v>
      </c>
      <c r="F116" s="89">
        <f t="shared" si="23"/>
        <v>0.23473693093118433</v>
      </c>
      <c r="G116" s="89">
        <f t="shared" si="23"/>
        <v>0.24630914826498423</v>
      </c>
      <c r="H116" s="89">
        <f t="shared" si="23"/>
        <v>0.2603963100716552</v>
      </c>
      <c r="I116" s="89">
        <f t="shared" si="23"/>
        <v>0.27570862156234183</v>
      </c>
      <c r="J116" s="89">
        <f t="shared" si="23"/>
        <v>0.28354333390090242</v>
      </c>
      <c r="K116" s="89">
        <f t="shared" si="23"/>
        <v>0.28524887268333726</v>
      </c>
      <c r="L116" s="89">
        <f t="shared" si="23"/>
        <v>0.28163399408608036</v>
      </c>
    </row>
    <row r="117" spans="1:25">
      <c r="A117" s="1" t="s">
        <v>116</v>
      </c>
      <c r="B117" s="89">
        <f t="shared" si="23"/>
        <v>9.1792495141276728E-2</v>
      </c>
      <c r="C117" s="89">
        <f t="shared" si="23"/>
        <v>0.10491992164995967</v>
      </c>
      <c r="D117" s="89">
        <f t="shared" si="23"/>
        <v>0.12309692202613083</v>
      </c>
      <c r="E117" s="89">
        <f t="shared" si="23"/>
        <v>0.13426699216240523</v>
      </c>
      <c r="F117" s="89">
        <f t="shared" si="23"/>
        <v>0.1366187080713894</v>
      </c>
      <c r="G117" s="89">
        <f t="shared" si="23"/>
        <v>0.1377497371188223</v>
      </c>
      <c r="H117" s="89">
        <f t="shared" si="23"/>
        <v>0.14822753157242219</v>
      </c>
      <c r="I117" s="89">
        <f t="shared" si="23"/>
        <v>0.15895478319554582</v>
      </c>
      <c r="J117" s="89">
        <f t="shared" si="23"/>
        <v>0.17152647709858676</v>
      </c>
      <c r="K117" s="89">
        <f t="shared" si="23"/>
        <v>0.18213985199249175</v>
      </c>
      <c r="L117" s="89">
        <f t="shared" si="23"/>
        <v>0.18422954769466651</v>
      </c>
    </row>
    <row r="118" spans="1:25">
      <c r="A118" s="1"/>
    </row>
    <row r="119" spans="1:25">
      <c r="A119" s="1" t="s">
        <v>117</v>
      </c>
      <c r="N119" s="116"/>
      <c r="O119" s="110">
        <v>2020</v>
      </c>
      <c r="P119" s="110">
        <v>2021</v>
      </c>
      <c r="Q119" s="110">
        <v>2022</v>
      </c>
      <c r="R119" s="110">
        <v>2023</v>
      </c>
      <c r="S119" s="110">
        <v>2024</v>
      </c>
      <c r="T119" s="110">
        <v>2025</v>
      </c>
      <c r="U119" s="110">
        <v>2026</v>
      </c>
      <c r="V119" s="110">
        <v>2027</v>
      </c>
      <c r="W119" s="110">
        <v>2028</v>
      </c>
      <c r="X119" s="110">
        <v>2029</v>
      </c>
      <c r="Y119" s="110">
        <v>2030</v>
      </c>
    </row>
    <row r="120" spans="1:25">
      <c r="A120" s="1" t="s">
        <v>86</v>
      </c>
      <c r="B120" s="74">
        <v>2020</v>
      </c>
      <c r="C120" s="74">
        <v>2025</v>
      </c>
      <c r="D120" s="74">
        <v>2030</v>
      </c>
      <c r="E120" s="74">
        <v>2035</v>
      </c>
      <c r="F120" s="74">
        <v>2040</v>
      </c>
      <c r="G120" s="74">
        <v>2045</v>
      </c>
      <c r="H120" s="74">
        <v>2050</v>
      </c>
      <c r="I120" s="74">
        <v>2055</v>
      </c>
      <c r="J120" s="74">
        <v>2060</v>
      </c>
      <c r="K120" s="74">
        <v>2065</v>
      </c>
      <c r="L120" s="74">
        <v>2070</v>
      </c>
      <c r="N120" s="117"/>
      <c r="O120" s="110" t="s">
        <v>180</v>
      </c>
      <c r="P120" s="110" t="s">
        <v>181</v>
      </c>
      <c r="Q120" s="110" t="s">
        <v>182</v>
      </c>
      <c r="R120" s="110" t="s">
        <v>183</v>
      </c>
      <c r="S120" s="110" t="s">
        <v>184</v>
      </c>
      <c r="T120" s="110" t="s">
        <v>185</v>
      </c>
      <c r="U120" s="110" t="s">
        <v>186</v>
      </c>
      <c r="V120" s="110" t="s">
        <v>187</v>
      </c>
      <c r="W120" s="110" t="s">
        <v>188</v>
      </c>
      <c r="X120" s="110" t="s">
        <v>189</v>
      </c>
      <c r="Y120" s="110" t="s">
        <v>190</v>
      </c>
    </row>
    <row r="121" spans="1:25">
      <c r="A121" s="1" t="s">
        <v>87</v>
      </c>
      <c r="B121" s="87"/>
      <c r="C121" s="86">
        <v>3281.6032417644747</v>
      </c>
      <c r="D121" s="86">
        <v>1989.1306906195834</v>
      </c>
      <c r="E121" s="86">
        <v>1311.204002793495</v>
      </c>
      <c r="F121" s="86">
        <v>705.7429636428169</v>
      </c>
      <c r="G121" s="86">
        <v>147.11789568064449</v>
      </c>
      <c r="H121" s="86">
        <v>38.464427664497975</v>
      </c>
      <c r="I121" s="86">
        <v>-174.08378044672634</v>
      </c>
      <c r="J121" s="86">
        <v>-430.67889978512517</v>
      </c>
      <c r="K121" s="86">
        <v>-634.67203552054593</v>
      </c>
      <c r="L121" s="86">
        <v>-695.4659642607653</v>
      </c>
      <c r="N121" s="109" t="s">
        <v>177</v>
      </c>
      <c r="O121" s="109"/>
      <c r="P121" s="109"/>
      <c r="Q121" s="109"/>
      <c r="R121" s="109"/>
      <c r="S121" s="109"/>
      <c r="T121" s="94">
        <f>ROUNDDOWN(C200,0)</f>
        <v>1376</v>
      </c>
      <c r="U121" s="109"/>
      <c r="V121" s="109"/>
      <c r="W121" s="109"/>
      <c r="X121" s="109"/>
      <c r="Y121" s="94">
        <f>D200</f>
        <v>1136.9115448899327</v>
      </c>
    </row>
    <row r="122" spans="1:25">
      <c r="A122" s="1" t="s">
        <v>88</v>
      </c>
      <c r="B122" s="87"/>
      <c r="C122" s="86">
        <v>-8.5249797162634877</v>
      </c>
      <c r="D122" s="86">
        <v>-34.559359078475609</v>
      </c>
      <c r="E122" s="86">
        <v>40.475810900500164</v>
      </c>
      <c r="F122" s="86">
        <v>112.27477830621274</v>
      </c>
      <c r="G122" s="86">
        <v>70.380635194768274</v>
      </c>
      <c r="H122" s="86">
        <v>-44.928994834753212</v>
      </c>
      <c r="I122" s="86">
        <v>-143.88536139186135</v>
      </c>
      <c r="J122" s="86">
        <v>-132.14689272857186</v>
      </c>
      <c r="K122" s="86">
        <v>-48.184694185091757</v>
      </c>
      <c r="L122" s="86">
        <v>3.1625722365154161</v>
      </c>
      <c r="N122" s="109" t="s">
        <v>178</v>
      </c>
      <c r="O122" s="109"/>
      <c r="P122" s="109"/>
      <c r="Q122" s="109"/>
      <c r="R122" s="109"/>
      <c r="S122" s="109"/>
      <c r="T122" s="94">
        <f>C279</f>
        <v>1905.117921480738</v>
      </c>
      <c r="U122" s="109"/>
      <c r="V122" s="109"/>
      <c r="W122" s="109"/>
      <c r="X122" s="109"/>
      <c r="Y122" s="94">
        <f>D279</f>
        <v>852.21914572965136</v>
      </c>
    </row>
    <row r="123" spans="1:25">
      <c r="A123" s="1" t="s">
        <v>89</v>
      </c>
      <c r="B123" s="87"/>
      <c r="C123" s="86">
        <v>320.0207675747165</v>
      </c>
      <c r="D123" s="86">
        <v>-203.13613377791671</v>
      </c>
      <c r="E123" s="86">
        <v>-86.28250063232872</v>
      </c>
      <c r="F123" s="86">
        <v>-11.454586426592186</v>
      </c>
      <c r="G123" s="86">
        <v>56.102595926958202</v>
      </c>
      <c r="H123" s="86">
        <v>67.719348797010298</v>
      </c>
      <c r="I123" s="86">
        <v>-43.229659034628185</v>
      </c>
      <c r="J123" s="86">
        <v>-138.44413343046062</v>
      </c>
      <c r="K123" s="86">
        <v>-127.14957152249917</v>
      </c>
      <c r="L123" s="86">
        <v>-46.362521986507772</v>
      </c>
      <c r="N123" s="109" t="s">
        <v>179</v>
      </c>
      <c r="O123" s="109"/>
      <c r="P123" s="109"/>
      <c r="Q123" s="109"/>
      <c r="R123" s="109"/>
      <c r="S123" s="109"/>
      <c r="T123" s="94">
        <f>SUM(T121:T122)</f>
        <v>3281.117921480738</v>
      </c>
      <c r="U123" s="109"/>
      <c r="V123" s="109"/>
      <c r="W123" s="109"/>
      <c r="X123" s="109"/>
      <c r="Y123" s="94">
        <f>SUM(Y121:Y122)</f>
        <v>1989.1306906195841</v>
      </c>
    </row>
    <row r="124" spans="1:25">
      <c r="A124" s="1" t="s">
        <v>90</v>
      </c>
      <c r="B124" s="87"/>
      <c r="C124" s="86">
        <v>445.77223119976134</v>
      </c>
      <c r="D124" s="86">
        <v>186.24185500326098</v>
      </c>
      <c r="E124" s="86">
        <v>-235.78810811150447</v>
      </c>
      <c r="F124" s="86">
        <v>-115.43397410745342</v>
      </c>
      <c r="G124" s="86">
        <v>-40.290171159798547</v>
      </c>
      <c r="H124" s="86">
        <v>54.781802806608539</v>
      </c>
      <c r="I124" s="86">
        <v>66.488791290981908</v>
      </c>
      <c r="J124" s="86">
        <v>-42.444441070208313</v>
      </c>
      <c r="K124" s="86">
        <v>-135.9287895512382</v>
      </c>
      <c r="L124" s="86">
        <v>-124.83943465681887</v>
      </c>
      <c r="N124" s="111" t="s">
        <v>39</v>
      </c>
      <c r="O124" s="112">
        <f>B30</f>
        <v>40134</v>
      </c>
      <c r="P124" s="113">
        <f>ROUND(($T$124-$O$124)/5+O124,0)</f>
        <v>40786</v>
      </c>
      <c r="Q124" s="113">
        <f>ROUND(($T$124-$O$124)/5+P124,0)</f>
        <v>41438</v>
      </c>
      <c r="R124" s="113">
        <f>ROUND(($T$124-$O$124)/5+Q124,0)</f>
        <v>42090</v>
      </c>
      <c r="S124" s="113">
        <f>ROUND(($T$124-$O$124)/5+R124,0)</f>
        <v>42742</v>
      </c>
      <c r="T124" s="112">
        <f>C30</f>
        <v>43395</v>
      </c>
      <c r="U124" s="113">
        <f>ROUND(($Y$124-$T$124)/5+T124,0)</f>
        <v>43793</v>
      </c>
      <c r="V124" s="113">
        <f>ROUND(($Y$124-$T$124)/5+U124,0)</f>
        <v>44191</v>
      </c>
      <c r="W124" s="113">
        <f>ROUND(($Y$124-$T$124)/5+V124,0)</f>
        <v>44589</v>
      </c>
      <c r="X124" s="113">
        <f>ROUND(($Y$124-$T$124)/5+W124,0)</f>
        <v>44987</v>
      </c>
      <c r="Y124" s="112">
        <f>D30</f>
        <v>45387</v>
      </c>
    </row>
    <row r="125" spans="1:25">
      <c r="A125" s="1" t="s">
        <v>91</v>
      </c>
      <c r="B125" s="87"/>
      <c r="C125" s="86">
        <v>319.61672521553555</v>
      </c>
      <c r="D125" s="86">
        <v>355.92714039612997</v>
      </c>
      <c r="E125" s="86">
        <v>129.1810320354507</v>
      </c>
      <c r="F125" s="86">
        <v>-277.6361115303971</v>
      </c>
      <c r="G125" s="86">
        <v>-157.42281365319764</v>
      </c>
      <c r="H125" s="86">
        <v>-37.642436674686905</v>
      </c>
      <c r="I125" s="86">
        <v>50.556073072888466</v>
      </c>
      <c r="J125" s="86">
        <v>61.760392173071523</v>
      </c>
      <c r="K125" s="86">
        <v>-39.426331329820641</v>
      </c>
      <c r="L125" s="86">
        <v>-126.26253467932042</v>
      </c>
      <c r="N125" s="109" t="s">
        <v>191</v>
      </c>
      <c r="O125" s="109"/>
      <c r="P125" s="114">
        <f>P124-O124</f>
        <v>652</v>
      </c>
      <c r="Q125" s="114">
        <f>Q124-P124</f>
        <v>652</v>
      </c>
      <c r="R125" s="114">
        <f t="shared" ref="R125:Y125" si="24">R124-Q124</f>
        <v>652</v>
      </c>
      <c r="S125" s="114">
        <f t="shared" si="24"/>
        <v>652</v>
      </c>
      <c r="T125" s="114">
        <f t="shared" si="24"/>
        <v>653</v>
      </c>
      <c r="U125" s="114">
        <f t="shared" si="24"/>
        <v>398</v>
      </c>
      <c r="V125" s="114">
        <f t="shared" si="24"/>
        <v>398</v>
      </c>
      <c r="W125" s="114">
        <f t="shared" si="24"/>
        <v>398</v>
      </c>
      <c r="X125" s="114">
        <f t="shared" si="24"/>
        <v>398</v>
      </c>
      <c r="Y125" s="114">
        <f t="shared" si="24"/>
        <v>400</v>
      </c>
    </row>
    <row r="126" spans="1:25">
      <c r="A126" s="1" t="s">
        <v>92</v>
      </c>
      <c r="B126" s="87"/>
      <c r="C126" s="86">
        <v>54.481410653834928</v>
      </c>
      <c r="D126" s="86">
        <v>236.55435714478381</v>
      </c>
      <c r="E126" s="86">
        <v>262.26503402782691</v>
      </c>
      <c r="F126" s="86">
        <v>77.955652989217469</v>
      </c>
      <c r="G126" s="86">
        <v>-244.3115089182711</v>
      </c>
      <c r="H126" s="86">
        <v>-122.64906135228023</v>
      </c>
      <c r="I126" s="86">
        <v>-29.560645329359886</v>
      </c>
      <c r="J126" s="86">
        <v>39.009074382602989</v>
      </c>
      <c r="K126" s="86">
        <v>48.103074115506843</v>
      </c>
      <c r="L126" s="86">
        <v>-30.708230267420049</v>
      </c>
    </row>
    <row r="127" spans="1:25">
      <c r="A127" s="1" t="s">
        <v>93</v>
      </c>
      <c r="B127" s="87"/>
      <c r="C127" s="86">
        <v>73.089428566941024</v>
      </c>
      <c r="D127" s="86">
        <v>-6.6038480111230911</v>
      </c>
      <c r="E127" s="86">
        <v>247.01028227641154</v>
      </c>
      <c r="F127" s="86">
        <v>267.67969864504767</v>
      </c>
      <c r="G127" s="86">
        <v>41.19467881357059</v>
      </c>
      <c r="H127" s="86">
        <v>-282.49670428257673</v>
      </c>
      <c r="I127" s="86">
        <v>-142.37208250234266</v>
      </c>
      <c r="J127" s="86">
        <v>-34.0847960187848</v>
      </c>
      <c r="K127" s="86">
        <v>45.655445767679566</v>
      </c>
      <c r="L127" s="86">
        <v>55.853042329472373</v>
      </c>
      <c r="N127" s="116"/>
      <c r="O127" s="110">
        <v>2020</v>
      </c>
      <c r="P127" s="110">
        <v>2021</v>
      </c>
      <c r="Q127" s="110">
        <v>2022</v>
      </c>
      <c r="R127" s="110">
        <v>2023</v>
      </c>
      <c r="S127" s="110">
        <v>2024</v>
      </c>
      <c r="T127" s="110">
        <v>2025</v>
      </c>
      <c r="U127" s="110">
        <v>2026</v>
      </c>
      <c r="V127" s="110">
        <v>2027</v>
      </c>
      <c r="W127" s="110">
        <v>2028</v>
      </c>
      <c r="X127" s="110">
        <v>2029</v>
      </c>
      <c r="Y127" s="110">
        <v>2030</v>
      </c>
    </row>
    <row r="128" spans="1:25">
      <c r="A128" s="1" t="s">
        <v>94</v>
      </c>
      <c r="B128" s="87"/>
      <c r="C128" s="86">
        <v>-114.37924392412424</v>
      </c>
      <c r="D128" s="86">
        <v>-60.946042052465373</v>
      </c>
      <c r="E128" s="86">
        <v>-68.083751393491639</v>
      </c>
      <c r="F128" s="86">
        <v>213.21854294833747</v>
      </c>
      <c r="G128" s="86">
        <v>223.01710610302575</v>
      </c>
      <c r="H128" s="86">
        <v>45.339063708233653</v>
      </c>
      <c r="I128" s="86">
        <v>-306.5844122236881</v>
      </c>
      <c r="J128" s="86">
        <v>-154.13466049319527</v>
      </c>
      <c r="K128" s="86">
        <v>-37.056600861382549</v>
      </c>
      <c r="L128" s="86">
        <v>49.173962131215831</v>
      </c>
      <c r="N128" s="117"/>
      <c r="O128" s="110" t="s">
        <v>180</v>
      </c>
      <c r="P128" s="110" t="s">
        <v>181</v>
      </c>
      <c r="Q128" s="110" t="s">
        <v>182</v>
      </c>
      <c r="R128" s="110" t="s">
        <v>183</v>
      </c>
      <c r="S128" s="110" t="s">
        <v>184</v>
      </c>
      <c r="T128" s="110" t="s">
        <v>185</v>
      </c>
      <c r="U128" s="110" t="s">
        <v>186</v>
      </c>
      <c r="V128" s="110" t="s">
        <v>187</v>
      </c>
      <c r="W128" s="110" t="s">
        <v>188</v>
      </c>
      <c r="X128" s="110" t="s">
        <v>189</v>
      </c>
      <c r="Y128" s="110" t="s">
        <v>190</v>
      </c>
    </row>
    <row r="129" spans="1:25">
      <c r="A129" s="1" t="s">
        <v>95</v>
      </c>
      <c r="B129" s="87"/>
      <c r="C129" s="86">
        <v>178.94009005837643</v>
      </c>
      <c r="D129" s="86">
        <v>-265.27819334874016</v>
      </c>
      <c r="E129" s="86">
        <v>-143.45933485829687</v>
      </c>
      <c r="F129" s="86">
        <v>-143.28625223042559</v>
      </c>
      <c r="G129" s="86">
        <v>139.414310548407</v>
      </c>
      <c r="H129" s="86">
        <v>220.69318485350459</v>
      </c>
      <c r="I129" s="86">
        <v>43.945892945934474</v>
      </c>
      <c r="J129" s="86">
        <v>-303.25512653271971</v>
      </c>
      <c r="K129" s="86">
        <v>-152.9985044552177</v>
      </c>
      <c r="L129" s="86">
        <v>-36.560822739163996</v>
      </c>
      <c r="N129" s="109" t="s">
        <v>177</v>
      </c>
      <c r="O129" s="109"/>
      <c r="P129" s="109"/>
      <c r="Q129" s="109"/>
      <c r="R129" s="109"/>
      <c r="S129" s="109"/>
      <c r="T129" s="115">
        <f>T121/$T$123</f>
        <v>0.41936926161404892</v>
      </c>
      <c r="U129" s="115"/>
      <c r="V129" s="115"/>
      <c r="W129" s="115"/>
      <c r="X129" s="115"/>
      <c r="Y129" s="115">
        <f>Y121/$Y$123</f>
        <v>0.57156201462851186</v>
      </c>
    </row>
    <row r="130" spans="1:25">
      <c r="A130" s="1" t="s">
        <v>96</v>
      </c>
      <c r="B130" s="87"/>
      <c r="C130" s="86">
        <v>270.79512083743566</v>
      </c>
      <c r="D130" s="86">
        <v>100.329514315913</v>
      </c>
      <c r="E130" s="86">
        <v>-319.82343902656748</v>
      </c>
      <c r="F130" s="86">
        <v>-190.43580925932247</v>
      </c>
      <c r="G130" s="86">
        <v>-184.64296380928226</v>
      </c>
      <c r="H130" s="86">
        <v>137.17724160646276</v>
      </c>
      <c r="I130" s="86">
        <v>216.21577660761318</v>
      </c>
      <c r="J130" s="86">
        <v>42.733679230370171</v>
      </c>
      <c r="K130" s="86">
        <v>-297.05584583292102</v>
      </c>
      <c r="L130" s="86">
        <v>-150.05815407592172</v>
      </c>
      <c r="N130" s="109" t="s">
        <v>178</v>
      </c>
      <c r="O130" s="109"/>
      <c r="P130" s="109"/>
      <c r="Q130" s="109"/>
      <c r="R130" s="109"/>
      <c r="S130" s="109"/>
      <c r="T130" s="115">
        <f>T122/$T$123</f>
        <v>0.58063073838595114</v>
      </c>
      <c r="U130" s="109"/>
      <c r="V130" s="109"/>
      <c r="W130" s="109"/>
      <c r="X130" s="109"/>
      <c r="Y130" s="115">
        <f>Y122/$Y$123</f>
        <v>0.42843798537148808</v>
      </c>
    </row>
    <row r="131" spans="1:25">
      <c r="A131" s="1" t="s">
        <v>97</v>
      </c>
      <c r="B131" s="87"/>
      <c r="C131" s="86">
        <v>77.69738343656968</v>
      </c>
      <c r="D131" s="86">
        <v>230.7276048740332</v>
      </c>
      <c r="E131" s="86">
        <v>80.64675177166896</v>
      </c>
      <c r="F131" s="86">
        <v>-338.22663704597244</v>
      </c>
      <c r="G131" s="86">
        <v>-206.2332686333873</v>
      </c>
      <c r="H131" s="86">
        <v>-182.47469883247572</v>
      </c>
      <c r="I131" s="86">
        <v>135.26663360217754</v>
      </c>
      <c r="J131" s="86">
        <v>213.54921354742532</v>
      </c>
      <c r="K131" s="86">
        <v>42.325295653834928</v>
      </c>
      <c r="L131" s="86">
        <v>-293.4096318623956</v>
      </c>
      <c r="N131" s="109" t="s">
        <v>179</v>
      </c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</row>
    <row r="132" spans="1:25">
      <c r="A132" s="1" t="s">
        <v>98</v>
      </c>
      <c r="B132" s="87"/>
      <c r="C132" s="86">
        <v>583.93732294288839</v>
      </c>
      <c r="D132" s="86">
        <v>57.390273906464245</v>
      </c>
      <c r="E132" s="86">
        <v>206.39044029864772</v>
      </c>
      <c r="F132" s="86">
        <v>57.395832706157762</v>
      </c>
      <c r="G132" s="86">
        <v>-348.83566202232601</v>
      </c>
      <c r="H132" s="86">
        <v>-199.37793682561755</v>
      </c>
      <c r="I132" s="86">
        <v>-176.31701775373631</v>
      </c>
      <c r="J132" s="86">
        <v>130.77325856945822</v>
      </c>
      <c r="K132" s="86">
        <v>206.37322834997394</v>
      </c>
      <c r="L132" s="86">
        <v>40.87480001128506</v>
      </c>
    </row>
    <row r="133" spans="1:25">
      <c r="A133" s="1" t="s">
        <v>99</v>
      </c>
      <c r="B133" s="87"/>
      <c r="C133" s="86">
        <v>138.07424440032173</v>
      </c>
      <c r="D133" s="86">
        <v>578.03544407086906</v>
      </c>
      <c r="E133" s="86">
        <v>53.325969327586336</v>
      </c>
      <c r="F133" s="86">
        <v>201.13574442134836</v>
      </c>
      <c r="G133" s="86">
        <v>51.392915234332122</v>
      </c>
      <c r="H133" s="86">
        <v>-346.31716335485112</v>
      </c>
      <c r="I133" s="86">
        <v>-196.44058671994776</v>
      </c>
      <c r="J133" s="86">
        <v>-175.91369382997755</v>
      </c>
      <c r="K133" s="86">
        <v>128.77567276068862</v>
      </c>
      <c r="L133" s="86">
        <v>205.17845563291053</v>
      </c>
      <c r="N133" s="118"/>
      <c r="O133" s="108">
        <v>2020</v>
      </c>
      <c r="P133" s="108">
        <v>2021</v>
      </c>
      <c r="Q133" s="108">
        <v>2022</v>
      </c>
      <c r="R133" s="108">
        <v>2023</v>
      </c>
      <c r="S133" s="108">
        <v>2024</v>
      </c>
      <c r="T133" s="108">
        <v>2025</v>
      </c>
      <c r="U133" s="108">
        <v>2026</v>
      </c>
      <c r="V133" s="108">
        <v>2027</v>
      </c>
      <c r="W133" s="108">
        <v>2028</v>
      </c>
      <c r="X133" s="108">
        <v>2029</v>
      </c>
      <c r="Y133" s="108">
        <v>2030</v>
      </c>
    </row>
    <row r="134" spans="1:25">
      <c r="A134" s="1" t="s">
        <v>100</v>
      </c>
      <c r="B134" s="87"/>
      <c r="C134" s="86">
        <v>-196.96975603973738</v>
      </c>
      <c r="D134" s="86">
        <v>115.27329365222499</v>
      </c>
      <c r="E134" s="86">
        <v>541.60772726940968</v>
      </c>
      <c r="F134" s="86">
        <v>23.072767107506706</v>
      </c>
      <c r="G134" s="86">
        <v>162.68585583410936</v>
      </c>
      <c r="H134" s="86">
        <v>49.245580047090925</v>
      </c>
      <c r="I134" s="86">
        <v>-330.00424502695182</v>
      </c>
      <c r="J134" s="86">
        <v>-188.0164034677</v>
      </c>
      <c r="K134" s="86">
        <v>-167.14619166381999</v>
      </c>
      <c r="L134" s="86">
        <v>123.29280931944572</v>
      </c>
      <c r="N134" s="119"/>
      <c r="O134" s="108" t="s">
        <v>180</v>
      </c>
      <c r="P134" s="108" t="s">
        <v>181</v>
      </c>
      <c r="Q134" s="108" t="s">
        <v>182</v>
      </c>
      <c r="R134" s="108" t="s">
        <v>183</v>
      </c>
      <c r="S134" s="108" t="s">
        <v>184</v>
      </c>
      <c r="T134" s="108" t="s">
        <v>185</v>
      </c>
      <c r="U134" s="108" t="s">
        <v>186</v>
      </c>
      <c r="V134" s="108" t="s">
        <v>187</v>
      </c>
      <c r="W134" s="108" t="s">
        <v>188</v>
      </c>
      <c r="X134" s="108" t="s">
        <v>189</v>
      </c>
      <c r="Y134" s="108" t="s">
        <v>190</v>
      </c>
    </row>
    <row r="135" spans="1:25">
      <c r="A135" s="1" t="s">
        <v>101</v>
      </c>
      <c r="B135" s="87"/>
      <c r="C135" s="86">
        <v>-150.20583080452138</v>
      </c>
      <c r="D135" s="86">
        <v>-195.08657043559515</v>
      </c>
      <c r="E135" s="86">
        <v>107.57865697990178</v>
      </c>
      <c r="F135" s="86">
        <v>514.31415524296949</v>
      </c>
      <c r="G135" s="86">
        <v>16.703109639274317</v>
      </c>
      <c r="H135" s="86">
        <v>157.03218029849972</v>
      </c>
      <c r="I135" s="86">
        <v>46.74178043096299</v>
      </c>
      <c r="J135" s="86">
        <v>-316.97973883757413</v>
      </c>
      <c r="K135" s="86">
        <v>-178.8977998021553</v>
      </c>
      <c r="L135" s="86">
        <v>-161.53514666563501</v>
      </c>
      <c r="N135" s="107" t="s">
        <v>177</v>
      </c>
      <c r="O135" s="107"/>
      <c r="P135" s="107">
        <f t="shared" ref="P135:T136" si="25">ROUND(P$125*$T129,0)</f>
        <v>273</v>
      </c>
      <c r="Q135" s="107">
        <f t="shared" si="25"/>
        <v>273</v>
      </c>
      <c r="R135" s="107">
        <f t="shared" si="25"/>
        <v>273</v>
      </c>
      <c r="S135" s="107">
        <f t="shared" si="25"/>
        <v>273</v>
      </c>
      <c r="T135" s="107">
        <f t="shared" si="25"/>
        <v>274</v>
      </c>
      <c r="U135" s="107">
        <f t="shared" ref="U135:Y136" si="26">ROUND(U$125*$Y129,0)</f>
        <v>227</v>
      </c>
      <c r="V135" s="107">
        <f t="shared" si="26"/>
        <v>227</v>
      </c>
      <c r="W135" s="107">
        <f t="shared" si="26"/>
        <v>227</v>
      </c>
      <c r="X135" s="107">
        <f t="shared" si="26"/>
        <v>227</v>
      </c>
      <c r="Y135" s="107">
        <f t="shared" si="26"/>
        <v>229</v>
      </c>
    </row>
    <row r="136" spans="1:25">
      <c r="A136" s="1" t="s">
        <v>102</v>
      </c>
      <c r="B136" s="87"/>
      <c r="C136" s="86">
        <v>415.43646250650249</v>
      </c>
      <c r="D136" s="86">
        <v>-138.9497561101623</v>
      </c>
      <c r="E136" s="86">
        <v>-185.15995908900823</v>
      </c>
      <c r="F136" s="86">
        <v>106.82749121558811</v>
      </c>
      <c r="G136" s="86">
        <v>494.10418995335397</v>
      </c>
      <c r="H136" s="86">
        <v>17.972100031026002</v>
      </c>
      <c r="I136" s="86">
        <v>152.66866944151138</v>
      </c>
      <c r="J136" s="86">
        <v>44.173279210509918</v>
      </c>
      <c r="K136" s="86">
        <v>-305.67828671687312</v>
      </c>
      <c r="L136" s="86">
        <v>-169.78537347808856</v>
      </c>
      <c r="N136" s="107" t="s">
        <v>178</v>
      </c>
      <c r="O136" s="107"/>
      <c r="P136" s="107">
        <f t="shared" si="25"/>
        <v>379</v>
      </c>
      <c r="Q136" s="107">
        <f t="shared" si="25"/>
        <v>379</v>
      </c>
      <c r="R136" s="107">
        <f t="shared" si="25"/>
        <v>379</v>
      </c>
      <c r="S136" s="107">
        <f t="shared" si="25"/>
        <v>379</v>
      </c>
      <c r="T136" s="107">
        <f t="shared" si="25"/>
        <v>379</v>
      </c>
      <c r="U136" s="107">
        <f t="shared" si="26"/>
        <v>171</v>
      </c>
      <c r="V136" s="107">
        <f t="shared" si="26"/>
        <v>171</v>
      </c>
      <c r="W136" s="107">
        <f t="shared" si="26"/>
        <v>171</v>
      </c>
      <c r="X136" s="107">
        <f t="shared" si="26"/>
        <v>171</v>
      </c>
      <c r="Y136" s="107">
        <f t="shared" si="26"/>
        <v>171</v>
      </c>
    </row>
    <row r="137" spans="1:25">
      <c r="A137" s="1" t="s">
        <v>103</v>
      </c>
      <c r="B137" s="87"/>
      <c r="C137" s="86">
        <v>444.00240841065045</v>
      </c>
      <c r="D137" s="86">
        <v>400.41847081495234</v>
      </c>
      <c r="E137" s="86">
        <v>-117.95551549461209</v>
      </c>
      <c r="F137" s="86">
        <v>-167.15390309913153</v>
      </c>
      <c r="G137" s="86">
        <v>110.8805330533952</v>
      </c>
      <c r="H137" s="86">
        <v>469.79643102164664</v>
      </c>
      <c r="I137" s="86">
        <v>18.390123581544003</v>
      </c>
      <c r="J137" s="86">
        <v>146.70655396298912</v>
      </c>
      <c r="K137" s="86">
        <v>41.627782005493827</v>
      </c>
      <c r="L137" s="86">
        <v>-292.12958553581052</v>
      </c>
      <c r="N137" s="107" t="s">
        <v>179</v>
      </c>
      <c r="O137" s="107"/>
      <c r="P137" s="107">
        <f>SUM(P135:P136)</f>
        <v>652</v>
      </c>
      <c r="Q137" s="107">
        <f t="shared" ref="Q137:S137" si="27">SUM(Q135:Q136)</f>
        <v>652</v>
      </c>
      <c r="R137" s="107">
        <f t="shared" si="27"/>
        <v>652</v>
      </c>
      <c r="S137" s="107">
        <f t="shared" si="27"/>
        <v>652</v>
      </c>
      <c r="T137" s="107">
        <f>SUM(T135:T136)</f>
        <v>653</v>
      </c>
      <c r="U137" s="107">
        <f>SUM(U135:U136)</f>
        <v>398</v>
      </c>
      <c r="V137" s="107">
        <f t="shared" ref="V137:Y137" si="28">SUM(V135:V136)</f>
        <v>398</v>
      </c>
      <c r="W137" s="107">
        <f t="shared" si="28"/>
        <v>398</v>
      </c>
      <c r="X137" s="107">
        <f t="shared" si="28"/>
        <v>398</v>
      </c>
      <c r="Y137" s="107">
        <f t="shared" si="28"/>
        <v>400</v>
      </c>
    </row>
    <row r="138" spans="1:25">
      <c r="A138" s="1" t="s">
        <v>104</v>
      </c>
      <c r="B138" s="87"/>
      <c r="C138" s="86">
        <v>42.517384699088439</v>
      </c>
      <c r="D138" s="86">
        <v>401.10973577741515</v>
      </c>
      <c r="E138" s="86">
        <v>348.88766126684322</v>
      </c>
      <c r="F138" s="86">
        <v>-128.68739013799609</v>
      </c>
      <c r="G138" s="86">
        <v>-175.54106038034513</v>
      </c>
      <c r="H138" s="86">
        <v>101.2671719903235</v>
      </c>
      <c r="I138" s="86">
        <v>416.03343012502739</v>
      </c>
      <c r="J138" s="86">
        <v>19.606185374620964</v>
      </c>
      <c r="K138" s="86">
        <v>133.86640437600158</v>
      </c>
      <c r="L138" s="86">
        <v>35.914391073337356</v>
      </c>
    </row>
    <row r="139" spans="1:25">
      <c r="A139" s="1" t="s">
        <v>105</v>
      </c>
      <c r="B139" s="87"/>
      <c r="C139" s="86">
        <v>221.08099163580169</v>
      </c>
      <c r="D139" s="86">
        <v>22.291871631847243</v>
      </c>
      <c r="E139" s="86">
        <v>319.70148857763746</v>
      </c>
      <c r="F139" s="86">
        <v>256.61906171446401</v>
      </c>
      <c r="G139" s="86">
        <v>-137.32061844058614</v>
      </c>
      <c r="H139" s="86">
        <v>-142.03835030890582</v>
      </c>
      <c r="I139" s="86">
        <v>83.390518112277732</v>
      </c>
      <c r="J139" s="86">
        <v>329.64926348005258</v>
      </c>
      <c r="K139" s="86">
        <v>18.936273505811982</v>
      </c>
      <c r="L139" s="86">
        <v>110.11518430713306</v>
      </c>
      <c r="N139" s="116"/>
      <c r="O139" s="110"/>
      <c r="P139" s="110">
        <v>2021</v>
      </c>
      <c r="Q139" s="110">
        <v>2022</v>
      </c>
      <c r="R139" s="110">
        <v>2023</v>
      </c>
      <c r="S139" s="110">
        <v>2024</v>
      </c>
      <c r="T139" s="110">
        <v>2025</v>
      </c>
      <c r="U139" s="110">
        <v>2026</v>
      </c>
      <c r="V139" s="110">
        <v>2027</v>
      </c>
      <c r="W139" s="110">
        <v>2028</v>
      </c>
      <c r="X139" s="110">
        <v>2029</v>
      </c>
      <c r="Y139" s="110">
        <v>2030</v>
      </c>
    </row>
    <row r="140" spans="1:25">
      <c r="A140" s="1" t="s">
        <v>106</v>
      </c>
      <c r="B140" s="87"/>
      <c r="C140" s="86">
        <v>166.22108011069662</v>
      </c>
      <c r="D140" s="86">
        <v>209.39103184616783</v>
      </c>
      <c r="E140" s="86">
        <v>130.68575666742009</v>
      </c>
      <c r="F140" s="86">
        <v>247.56390218325788</v>
      </c>
      <c r="G140" s="86">
        <v>275.84003239664383</v>
      </c>
      <c r="H140" s="86">
        <v>75.36566897023863</v>
      </c>
      <c r="I140" s="86">
        <v>-35.387459675129321</v>
      </c>
      <c r="J140" s="86">
        <v>26.780086692966279</v>
      </c>
      <c r="K140" s="86">
        <v>189.18740386548222</v>
      </c>
      <c r="L140" s="86">
        <v>112.62025464500186</v>
      </c>
      <c r="N140" s="117"/>
      <c r="O140" s="110"/>
      <c r="P140" s="110" t="s">
        <v>181</v>
      </c>
      <c r="Q140" s="110" t="s">
        <v>182</v>
      </c>
      <c r="R140" s="110" t="s">
        <v>183</v>
      </c>
      <c r="S140" s="110" t="s">
        <v>184</v>
      </c>
      <c r="T140" s="110" t="s">
        <v>185</v>
      </c>
      <c r="U140" s="110" t="s">
        <v>186</v>
      </c>
      <c r="V140" s="110" t="s">
        <v>187</v>
      </c>
      <c r="W140" s="110" t="s">
        <v>188</v>
      </c>
      <c r="X140" s="110" t="s">
        <v>189</v>
      </c>
      <c r="Y140" s="110" t="s">
        <v>190</v>
      </c>
    </row>
    <row r="141" spans="1:25">
      <c r="A141" s="1" t="s">
        <v>107</v>
      </c>
      <c r="B141" s="87"/>
      <c r="C141" s="86">
        <v>757.26801905821435</v>
      </c>
      <c r="D141" s="86">
        <v>-51.45363785313134</v>
      </c>
      <c r="E141" s="86">
        <v>-281.59479784333303</v>
      </c>
      <c r="F141" s="86">
        <v>-14.613782227832871</v>
      </c>
      <c r="G141" s="86">
        <v>86.193059961927929</v>
      </c>
      <c r="H141" s="86">
        <v>77.572156768865625</v>
      </c>
      <c r="I141" s="86">
        <v>-120.62622913550763</v>
      </c>
      <c r="J141" s="86">
        <v>-313.03546722924079</v>
      </c>
      <c r="K141" s="86">
        <v>-311.26305525882913</v>
      </c>
      <c r="L141" s="86">
        <v>-168.03938440681122</v>
      </c>
      <c r="N141" s="109" t="s">
        <v>177</v>
      </c>
      <c r="O141" s="109"/>
      <c r="P141" s="109">
        <f>ROUND($T$121/5,0)</f>
        <v>275</v>
      </c>
      <c r="Q141" s="109">
        <f t="shared" ref="Q141:S141" si="29">ROUND($T$121/5,0)</f>
        <v>275</v>
      </c>
      <c r="R141" s="109">
        <f t="shared" si="29"/>
        <v>275</v>
      </c>
      <c r="S141" s="109">
        <f t="shared" si="29"/>
        <v>275</v>
      </c>
      <c r="T141" s="109">
        <v>276</v>
      </c>
      <c r="U141" s="109">
        <v>228</v>
      </c>
      <c r="V141" s="109">
        <v>228</v>
      </c>
      <c r="W141" s="109">
        <f t="shared" ref="W141:Y141" si="30">ROUND($Y$121/5,0)</f>
        <v>227</v>
      </c>
      <c r="X141" s="109">
        <f t="shared" si="30"/>
        <v>227</v>
      </c>
      <c r="Y141" s="109">
        <f t="shared" si="30"/>
        <v>227</v>
      </c>
    </row>
    <row r="142" spans="1:25">
      <c r="A142" s="1" t="s">
        <v>108</v>
      </c>
      <c r="B142" s="87"/>
      <c r="C142" s="86">
        <v>1385.2827261480418</v>
      </c>
      <c r="D142" s="86">
        <v>1341.4095449480897</v>
      </c>
      <c r="E142" s="86">
        <v>989.06071172864586</v>
      </c>
      <c r="F142" s="86">
        <v>-109.12657124850216</v>
      </c>
      <c r="G142" s="86">
        <v>-523.74135050301948</v>
      </c>
      <c r="H142" s="86">
        <v>-718.50293110719633</v>
      </c>
      <c r="I142" s="86">
        <v>-735.29461332741289</v>
      </c>
      <c r="J142" s="86">
        <v>-367.5790624394491</v>
      </c>
      <c r="K142" s="86">
        <v>-222.450757495478</v>
      </c>
      <c r="L142" s="86">
        <v>-162.62630419989227</v>
      </c>
      <c r="N142" s="109" t="s">
        <v>178</v>
      </c>
      <c r="O142" s="109"/>
      <c r="P142" s="109">
        <f>ROUND($T$122/5,0)</f>
        <v>381</v>
      </c>
      <c r="Q142" s="109">
        <f t="shared" ref="Q142:T142" si="31">ROUND($T$122/5,0)</f>
        <v>381</v>
      </c>
      <c r="R142" s="109">
        <f t="shared" si="31"/>
        <v>381</v>
      </c>
      <c r="S142" s="109">
        <f t="shared" si="31"/>
        <v>381</v>
      </c>
      <c r="T142" s="109">
        <f t="shared" si="31"/>
        <v>381</v>
      </c>
      <c r="U142" s="109">
        <v>171</v>
      </c>
      <c r="V142" s="109">
        <v>171</v>
      </c>
      <c r="W142" s="109">
        <f t="shared" ref="W142:Y142" si="32">ROUND($Y$122/5,0)</f>
        <v>170</v>
      </c>
      <c r="X142" s="109">
        <f t="shared" si="32"/>
        <v>170</v>
      </c>
      <c r="Y142" s="109">
        <f t="shared" si="32"/>
        <v>170</v>
      </c>
    </row>
    <row r="143" spans="1:25">
      <c r="A143" s="1" t="s">
        <v>109</v>
      </c>
      <c r="B143" s="87"/>
      <c r="C143" s="86">
        <v>1139.0524965582183</v>
      </c>
      <c r="D143" s="86">
        <v>699.17478352462513</v>
      </c>
      <c r="E143" s="86">
        <v>603.73808890818225</v>
      </c>
      <c r="F143" s="86">
        <v>829.48331711915193</v>
      </c>
      <c r="G143" s="86">
        <v>584.6661862217361</v>
      </c>
      <c r="H143" s="86">
        <v>679.39520200282868</v>
      </c>
      <c r="I143" s="86">
        <v>681.83706201619418</v>
      </c>
      <c r="J143" s="86">
        <v>249.93562988356473</v>
      </c>
      <c r="K143" s="86">
        <v>-100.9582227662388</v>
      </c>
      <c r="L143" s="86">
        <v>-364.80027565406181</v>
      </c>
      <c r="N143" s="109" t="s">
        <v>179</v>
      </c>
      <c r="O143" s="109"/>
      <c r="P143" s="109">
        <f>SUM(P141:P142)</f>
        <v>656</v>
      </c>
      <c r="Q143" s="109">
        <f t="shared" ref="Q143:T143" si="33">SUM(Q141:Q142)</f>
        <v>656</v>
      </c>
      <c r="R143" s="109">
        <f t="shared" si="33"/>
        <v>656</v>
      </c>
      <c r="S143" s="109">
        <f t="shared" si="33"/>
        <v>656</v>
      </c>
      <c r="T143" s="109">
        <f t="shared" si="33"/>
        <v>657</v>
      </c>
      <c r="U143" s="109">
        <f t="shared" ref="U143" si="34">SUM(U141:U142)</f>
        <v>399</v>
      </c>
      <c r="V143" s="109">
        <f t="shared" ref="V143" si="35">SUM(V141:V142)</f>
        <v>399</v>
      </c>
      <c r="W143" s="109">
        <f t="shared" ref="W143" si="36">SUM(W141:W142)</f>
        <v>397</v>
      </c>
      <c r="X143" s="109">
        <f t="shared" ref="X143" si="37">SUM(X141:X142)</f>
        <v>397</v>
      </c>
      <c r="Y143" s="109">
        <f t="shared" ref="Y143" si="38">SUM(Y141:Y142)</f>
        <v>397</v>
      </c>
    </row>
    <row r="144" spans="1:25">
      <c r="A144" s="1" t="s">
        <v>110</v>
      </c>
      <c r="B144" s="87"/>
      <c r="C144" s="86">
        <v>873.8218648562372</v>
      </c>
      <c r="D144" s="86">
        <v>1033.2111100703826</v>
      </c>
      <c r="E144" s="86">
        <v>681.31939101728858</v>
      </c>
      <c r="F144" s="86">
        <v>208.34167066059427</v>
      </c>
      <c r="G144" s="86">
        <v>73.858886629107758</v>
      </c>
      <c r="H144" s="86">
        <v>504.39092167330296</v>
      </c>
      <c r="I144" s="86">
        <v>482.42661214371981</v>
      </c>
      <c r="J144" s="86">
        <v>522.74208951062894</v>
      </c>
      <c r="K144" s="86">
        <v>383.61786375278962</v>
      </c>
      <c r="L144" s="86">
        <v>-33.479755510338236</v>
      </c>
    </row>
    <row r="145" spans="1:12">
      <c r="A145" s="1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</row>
    <row r="146" spans="1:12">
      <c r="A146" s="1" t="s">
        <v>111</v>
      </c>
      <c r="B146" s="74">
        <v>2020</v>
      </c>
      <c r="C146" s="74">
        <v>2025</v>
      </c>
      <c r="D146" s="74">
        <v>2030</v>
      </c>
      <c r="E146" s="74">
        <v>2035</v>
      </c>
      <c r="F146" s="74">
        <v>2040</v>
      </c>
      <c r="G146" s="74">
        <v>2045</v>
      </c>
      <c r="H146" s="74">
        <v>2050</v>
      </c>
      <c r="I146" s="74">
        <v>2055</v>
      </c>
      <c r="J146" s="74">
        <v>2060</v>
      </c>
      <c r="K146" s="74">
        <v>2065</v>
      </c>
      <c r="L146" s="74">
        <v>2070</v>
      </c>
    </row>
    <row r="147" spans="1:12">
      <c r="A147" s="1" t="s">
        <v>87</v>
      </c>
      <c r="B147" s="87"/>
      <c r="C147" s="86">
        <v>1571.1739317287547</v>
      </c>
      <c r="D147" s="86">
        <v>915.00463265443705</v>
      </c>
      <c r="E147" s="86">
        <v>587.52204534629641</v>
      </c>
      <c r="F147" s="86">
        <v>314.01696699150085</v>
      </c>
      <c r="G147" s="86">
        <v>61.267694981647594</v>
      </c>
      <c r="H147" s="86">
        <v>18.497295907233024</v>
      </c>
      <c r="I147" s="86">
        <v>-104.15696145901563</v>
      </c>
      <c r="J147" s="86">
        <v>-240.72006523584059</v>
      </c>
      <c r="K147" s="86">
        <v>-336.38606888443962</v>
      </c>
      <c r="L147" s="86">
        <v>-346.32701809981791</v>
      </c>
    </row>
    <row r="148" spans="1:12">
      <c r="A148" s="1" t="s">
        <v>88</v>
      </c>
      <c r="B148" s="87"/>
      <c r="C148" s="88">
        <v>22.379290088914104</v>
      </c>
      <c r="D148" s="88">
        <v>-17.711960160146873</v>
      </c>
      <c r="E148" s="88">
        <v>20.75664558333483</v>
      </c>
      <c r="F148" s="88">
        <v>57.563004001192667</v>
      </c>
      <c r="G148" s="88">
        <v>36.08925140013821</v>
      </c>
      <c r="H148" s="88">
        <v>-23.026019306711532</v>
      </c>
      <c r="I148" s="88">
        <v>-73.765953585475472</v>
      </c>
      <c r="J148" s="88">
        <v>-67.747972838827081</v>
      </c>
      <c r="K148" s="88">
        <v>-24.702929334886676</v>
      </c>
      <c r="L148" s="88">
        <v>1.6213613014747352</v>
      </c>
    </row>
    <row r="149" spans="1:12">
      <c r="A149" s="1" t="s">
        <v>89</v>
      </c>
      <c r="B149" s="87"/>
      <c r="C149" s="88">
        <v>124.391618174938</v>
      </c>
      <c r="D149" s="88">
        <v>-64.17516743753049</v>
      </c>
      <c r="E149" s="88">
        <v>-33.862713668813285</v>
      </c>
      <c r="F149" s="88">
        <v>4.6585059484850717</v>
      </c>
      <c r="G149" s="88">
        <v>40.220679249637215</v>
      </c>
      <c r="H149" s="88">
        <v>35.360970306883473</v>
      </c>
      <c r="I149" s="88">
        <v>-22.56135423710225</v>
      </c>
      <c r="J149" s="88">
        <v>-72.277356642120594</v>
      </c>
      <c r="K149" s="88">
        <v>-66.38081874693944</v>
      </c>
      <c r="L149" s="88">
        <v>-24.204424220908777</v>
      </c>
    </row>
    <row r="150" spans="1:12">
      <c r="A150" s="1" t="s">
        <v>90</v>
      </c>
      <c r="B150" s="87"/>
      <c r="C150" s="88">
        <v>204.81732721514959</v>
      </c>
      <c r="D150" s="88">
        <v>52.334588962417456</v>
      </c>
      <c r="E150" s="88">
        <v>-83.177915127211918</v>
      </c>
      <c r="F150" s="88">
        <v>-51.838857161552596</v>
      </c>
      <c r="G150" s="88">
        <v>-13.674834690308671</v>
      </c>
      <c r="H150" s="88">
        <v>38.959760955161073</v>
      </c>
      <c r="I150" s="88">
        <v>34.252403887762739</v>
      </c>
      <c r="J150" s="88">
        <v>-21.854055781769148</v>
      </c>
      <c r="K150" s="88">
        <v>-70.011461511390053</v>
      </c>
      <c r="L150" s="88">
        <v>-64.299780079222955</v>
      </c>
    </row>
    <row r="151" spans="1:12">
      <c r="A151" s="1" t="s">
        <v>91</v>
      </c>
      <c r="B151" s="87"/>
      <c r="C151" s="88">
        <v>188.98066732750976</v>
      </c>
      <c r="D151" s="88">
        <v>152.63834457540497</v>
      </c>
      <c r="E151" s="88">
        <v>18.015592018306052</v>
      </c>
      <c r="F151" s="88">
        <v>-110.96007113824271</v>
      </c>
      <c r="G151" s="88">
        <v>-78.771222620051503</v>
      </c>
      <c r="H151" s="88">
        <v>-12.498662158595153</v>
      </c>
      <c r="I151" s="88">
        <v>35.608831915407563</v>
      </c>
      <c r="J151" s="88">
        <v>31.306354629376301</v>
      </c>
      <c r="K151" s="88">
        <v>-19.974388443979251</v>
      </c>
      <c r="L151" s="88">
        <v>-63.989775706795399</v>
      </c>
    </row>
    <row r="152" spans="1:12">
      <c r="A152" s="1" t="s">
        <v>92</v>
      </c>
      <c r="B152" s="87"/>
      <c r="C152" s="88">
        <v>47.8831376485889</v>
      </c>
      <c r="D152" s="88">
        <v>139.54905737829245</v>
      </c>
      <c r="E152" s="88">
        <v>108.4975250051541</v>
      </c>
      <c r="F152" s="88">
        <v>2.7554763053753959</v>
      </c>
      <c r="G152" s="88">
        <v>-95.66062575874389</v>
      </c>
      <c r="H152" s="88">
        <v>-59.922844471525536</v>
      </c>
      <c r="I152" s="88">
        <v>-9.5079822772864873</v>
      </c>
      <c r="J152" s="88">
        <v>27.088350614688807</v>
      </c>
      <c r="K152" s="88">
        <v>23.815370093659112</v>
      </c>
      <c r="L152" s="88">
        <v>-15.194916777103799</v>
      </c>
    </row>
    <row r="153" spans="1:12">
      <c r="A153" s="1" t="s">
        <v>93</v>
      </c>
      <c r="B153" s="87"/>
      <c r="C153" s="88">
        <v>1.5104277454481689</v>
      </c>
      <c r="D153" s="88">
        <v>32.616338344167843</v>
      </c>
      <c r="E153" s="88">
        <v>159.95428052513921</v>
      </c>
      <c r="F153" s="88">
        <v>120.43858338028372</v>
      </c>
      <c r="G153" s="88">
        <v>-6.7215832657054762</v>
      </c>
      <c r="H153" s="88">
        <v>-113.31862066755025</v>
      </c>
      <c r="I153" s="88">
        <v>-70.984002332524597</v>
      </c>
      <c r="J153" s="88">
        <v>-11.263060725850664</v>
      </c>
      <c r="K153" s="88">
        <v>32.088589254654153</v>
      </c>
      <c r="L153" s="88">
        <v>28.211449259247729</v>
      </c>
    </row>
    <row r="154" spans="1:12">
      <c r="A154" s="1" t="s">
        <v>94</v>
      </c>
      <c r="B154" s="87"/>
      <c r="C154" s="88">
        <v>-40.939155486789105</v>
      </c>
      <c r="D154" s="88">
        <v>-74.180548804049977</v>
      </c>
      <c r="E154" s="88">
        <v>4.8578612120218168</v>
      </c>
      <c r="F154" s="88">
        <v>142.86771130796797</v>
      </c>
      <c r="G154" s="88">
        <v>90.845001039246199</v>
      </c>
      <c r="H154" s="88">
        <v>-7.18530529520649</v>
      </c>
      <c r="I154" s="88">
        <v>-121.13647230740457</v>
      </c>
      <c r="J154" s="88">
        <v>-75.881188653445633</v>
      </c>
      <c r="K154" s="88">
        <v>-12.04009928532696</v>
      </c>
      <c r="L154" s="88">
        <v>34.302381027332785</v>
      </c>
    </row>
    <row r="155" spans="1:12">
      <c r="A155" s="1" t="s">
        <v>95</v>
      </c>
      <c r="B155" s="87"/>
      <c r="C155" s="88">
        <v>109.63689037441372</v>
      </c>
      <c r="D155" s="88">
        <v>-119.09650320168589</v>
      </c>
      <c r="E155" s="88">
        <v>-121.21942577972095</v>
      </c>
      <c r="F155" s="88">
        <v>-34.039806357759517</v>
      </c>
      <c r="G155" s="88">
        <v>105.13068686418956</v>
      </c>
      <c r="H155" s="88">
        <v>91.830669300522231</v>
      </c>
      <c r="I155" s="88">
        <v>-7.2632658576596896</v>
      </c>
      <c r="J155" s="88">
        <v>-122.45080303193981</v>
      </c>
      <c r="K155" s="88">
        <v>-76.704499550335413</v>
      </c>
      <c r="L155" s="88">
        <v>-12.17073436257283</v>
      </c>
    </row>
    <row r="156" spans="1:12">
      <c r="A156" s="1" t="s">
        <v>96</v>
      </c>
      <c r="B156" s="87"/>
      <c r="C156" s="88">
        <v>110.54193062498166</v>
      </c>
      <c r="D156" s="88">
        <v>72.690977293438209</v>
      </c>
      <c r="E156" s="88">
        <v>-145.83764063874401</v>
      </c>
      <c r="F156" s="88">
        <v>-144.25029677895395</v>
      </c>
      <c r="G156" s="88">
        <v>-54.378499234731407</v>
      </c>
      <c r="H156" s="88">
        <v>103.7681931624295</v>
      </c>
      <c r="I156" s="88">
        <v>90.640543826387557</v>
      </c>
      <c r="J156" s="88">
        <v>-7.1691339321444048</v>
      </c>
      <c r="K156" s="88">
        <v>-120.86384062464595</v>
      </c>
      <c r="L156" s="88">
        <v>-75.710409236163059</v>
      </c>
    </row>
    <row r="157" spans="1:12">
      <c r="A157" s="1" t="s">
        <v>97</v>
      </c>
      <c r="B157" s="87"/>
      <c r="C157" s="88">
        <v>8.2909272369010978</v>
      </c>
      <c r="D157" s="88">
        <v>89.754059149069008</v>
      </c>
      <c r="E157" s="88">
        <v>62.448558996881729</v>
      </c>
      <c r="F157" s="88">
        <v>-155.29538133908818</v>
      </c>
      <c r="G157" s="88">
        <v>-151.84033969819257</v>
      </c>
      <c r="H157" s="88">
        <v>-53.558471466271612</v>
      </c>
      <c r="I157" s="88">
        <v>102.20336880954005</v>
      </c>
      <c r="J157" s="88">
        <v>89.273684425485499</v>
      </c>
      <c r="K157" s="88">
        <v>-7.0610233924476233</v>
      </c>
      <c r="L157" s="88">
        <v>-119.04121390802629</v>
      </c>
    </row>
    <row r="158" spans="1:12">
      <c r="A158" s="1" t="s">
        <v>98</v>
      </c>
      <c r="B158" s="87"/>
      <c r="C158" s="88">
        <v>348.63467694034262</v>
      </c>
      <c r="D158" s="88">
        <v>-3.6314746756418117</v>
      </c>
      <c r="E158" s="88">
        <v>76.280799538453948</v>
      </c>
      <c r="F158" s="88">
        <v>48.022373249486236</v>
      </c>
      <c r="G158" s="88">
        <v>-163.68009853247895</v>
      </c>
      <c r="H158" s="88">
        <v>-146.83871890853425</v>
      </c>
      <c r="I158" s="88">
        <v>-51.794255416172518</v>
      </c>
      <c r="J158" s="88">
        <v>98.83678984095377</v>
      </c>
      <c r="K158" s="88">
        <v>86.333009260509925</v>
      </c>
      <c r="L158" s="88">
        <v>-6.8284332819002884</v>
      </c>
    </row>
    <row r="159" spans="1:12">
      <c r="A159" s="1" t="s">
        <v>99</v>
      </c>
      <c r="B159" s="87"/>
      <c r="C159" s="88">
        <v>43.893741716379736</v>
      </c>
      <c r="D159" s="88">
        <v>340.98040764017401</v>
      </c>
      <c r="E159" s="88">
        <v>-8.8151382220391952</v>
      </c>
      <c r="F159" s="88">
        <v>69.531245430700892</v>
      </c>
      <c r="G159" s="88">
        <v>41.170935343759993</v>
      </c>
      <c r="H159" s="88">
        <v>-160.0562211509698</v>
      </c>
      <c r="I159" s="88">
        <v>-143.58770967189935</v>
      </c>
      <c r="J159" s="88">
        <v>-50.647530601258495</v>
      </c>
      <c r="K159" s="88">
        <v>96.648543313875052</v>
      </c>
      <c r="L159" s="88">
        <v>84.421596435482343</v>
      </c>
    </row>
    <row r="160" spans="1:12">
      <c r="A160" s="1" t="s">
        <v>100</v>
      </c>
      <c r="B160" s="87"/>
      <c r="C160" s="88">
        <v>-79.750232784770333</v>
      </c>
      <c r="D160" s="88">
        <v>33.872913441064384</v>
      </c>
      <c r="E160" s="88">
        <v>324.18379005101542</v>
      </c>
      <c r="F160" s="88">
        <v>-22.207075642741756</v>
      </c>
      <c r="G160" s="88">
        <v>53.096602181836488</v>
      </c>
      <c r="H160" s="88">
        <v>39.579266983370189</v>
      </c>
      <c r="I160" s="88">
        <v>-153.86844764127341</v>
      </c>
      <c r="J160" s="88">
        <v>-138.03660881598353</v>
      </c>
      <c r="K160" s="88">
        <v>-48.689497068213996</v>
      </c>
      <c r="L160" s="88">
        <v>92.912110629360768</v>
      </c>
    </row>
    <row r="161" spans="1:12">
      <c r="A161" s="1" t="s">
        <v>101</v>
      </c>
      <c r="B161" s="87"/>
      <c r="C161" s="88">
        <v>-108.8133918729236</v>
      </c>
      <c r="D161" s="88">
        <v>-78.570762671123248</v>
      </c>
      <c r="E161" s="88">
        <v>29.343595510211799</v>
      </c>
      <c r="F161" s="88">
        <v>303.4491454725669</v>
      </c>
      <c r="G161" s="88">
        <v>-25.264942614574238</v>
      </c>
      <c r="H161" s="88">
        <v>50.045671420468352</v>
      </c>
      <c r="I161" s="88">
        <v>37.305042302505626</v>
      </c>
      <c r="J161" s="88">
        <v>-145.02716663980573</v>
      </c>
      <c r="K161" s="88">
        <v>-130.10502527341714</v>
      </c>
      <c r="L161" s="88">
        <v>-45.891798566674424</v>
      </c>
    </row>
    <row r="162" spans="1:12">
      <c r="A162" s="1" t="s">
        <v>102</v>
      </c>
      <c r="B162" s="87"/>
      <c r="C162" s="88">
        <v>209.76291156162461</v>
      </c>
      <c r="D162" s="88">
        <v>-103.24058504526624</v>
      </c>
      <c r="E162" s="88">
        <v>-75.026189055177497</v>
      </c>
      <c r="F162" s="88">
        <v>25.8599340490955</v>
      </c>
      <c r="G162" s="88">
        <v>281.39058887478825</v>
      </c>
      <c r="H162" s="88">
        <v>-23.587603074392746</v>
      </c>
      <c r="I162" s="88">
        <v>46.723139294863358</v>
      </c>
      <c r="J162" s="88">
        <v>34.828360544042425</v>
      </c>
      <c r="K162" s="88">
        <v>-135.39881304658911</v>
      </c>
      <c r="L162" s="88">
        <v>-121.46735264551489</v>
      </c>
    </row>
    <row r="163" spans="1:12">
      <c r="A163" s="1" t="s">
        <v>103</v>
      </c>
      <c r="B163" s="87"/>
      <c r="C163" s="88">
        <v>197.6651128695861</v>
      </c>
      <c r="D163" s="88">
        <v>199.45926785308438</v>
      </c>
      <c r="E163" s="88">
        <v>-84.042050131341853</v>
      </c>
      <c r="F163" s="88">
        <v>-60.399809083706259</v>
      </c>
      <c r="G163" s="88">
        <v>32.102861179423144</v>
      </c>
      <c r="H163" s="88">
        <v>262.8835298444933</v>
      </c>
      <c r="I163" s="88">
        <v>-22.036246420189855</v>
      </c>
      <c r="J163" s="88">
        <v>43.650158423440189</v>
      </c>
      <c r="K163" s="88">
        <v>32.537699271060774</v>
      </c>
      <c r="L163" s="88">
        <v>-126.493633112515</v>
      </c>
    </row>
    <row r="164" spans="1:12">
      <c r="A164" s="1" t="s">
        <v>104</v>
      </c>
      <c r="B164" s="87"/>
      <c r="C164" s="88">
        <v>7.6280502871962881</v>
      </c>
      <c r="D164" s="88">
        <v>167.28716070634925</v>
      </c>
      <c r="E164" s="88">
        <v>161.38633305507199</v>
      </c>
      <c r="F164" s="88">
        <v>-90.264111445287767</v>
      </c>
      <c r="G164" s="88">
        <v>-68.149976130044593</v>
      </c>
      <c r="H164" s="88">
        <v>26.976676306292916</v>
      </c>
      <c r="I164" s="88">
        <v>220.90628779892461</v>
      </c>
      <c r="J164" s="88">
        <v>-18.517498591814046</v>
      </c>
      <c r="K164" s="88">
        <v>36.680101126385352</v>
      </c>
      <c r="L164" s="88">
        <v>27.342079451457721</v>
      </c>
    </row>
    <row r="165" spans="1:12">
      <c r="A165" s="1" t="s">
        <v>105</v>
      </c>
      <c r="B165" s="87"/>
      <c r="C165" s="88">
        <v>111.90649224737496</v>
      </c>
      <c r="D165" s="88">
        <v>8.2280789416837479</v>
      </c>
      <c r="E165" s="88">
        <v>124.72094940181597</v>
      </c>
      <c r="F165" s="88">
        <v>120.17709445707976</v>
      </c>
      <c r="G165" s="88">
        <v>-66.075658984127699</v>
      </c>
      <c r="H165" s="88">
        <v>-50.241525402591492</v>
      </c>
      <c r="I165" s="88">
        <v>19.887745306525289</v>
      </c>
      <c r="J165" s="88">
        <v>162.85653349112317</v>
      </c>
      <c r="K165" s="88">
        <v>-13.651470311857111</v>
      </c>
      <c r="L165" s="88">
        <v>27.041304152393764</v>
      </c>
    </row>
    <row r="166" spans="1:12">
      <c r="A166" s="1" t="s">
        <v>106</v>
      </c>
      <c r="B166" s="87"/>
      <c r="C166" s="88">
        <v>62.753509813888229</v>
      </c>
      <c r="D166" s="88">
        <v>86.200440364735869</v>
      </c>
      <c r="E166" s="88">
        <v>49.057187071938245</v>
      </c>
      <c r="F166" s="88">
        <v>87.949302336599487</v>
      </c>
      <c r="G166" s="88">
        <v>105.43887037758753</v>
      </c>
      <c r="H166" s="88">
        <v>19.326549529960857</v>
      </c>
      <c r="I166" s="88">
        <v>-15.178634853944232</v>
      </c>
      <c r="J166" s="88">
        <v>2.3120790500083785</v>
      </c>
      <c r="K166" s="88">
        <v>81.094485385444727</v>
      </c>
      <c r="L166" s="88">
        <v>33.113171540829967</v>
      </c>
    </row>
    <row r="167" spans="1:12">
      <c r="A167" s="1" t="s">
        <v>107</v>
      </c>
      <c r="B167" s="87"/>
      <c r="C167" s="86">
        <v>351.5882354790017</v>
      </c>
      <c r="D167" s="86">
        <v>-29.552538635259907</v>
      </c>
      <c r="E167" s="86">
        <v>-96.283983212690373</v>
      </c>
      <c r="F167" s="86">
        <v>10.382652788125142</v>
      </c>
      <c r="G167" s="86">
        <v>62.635095959466753</v>
      </c>
      <c r="H167" s="86">
        <v>51.294711955333014</v>
      </c>
      <c r="I167" s="86">
        <v>-62.074903934814984</v>
      </c>
      <c r="J167" s="86">
        <v>-161.87938526271682</v>
      </c>
      <c r="K167" s="86">
        <v>-161.09520959321617</v>
      </c>
      <c r="L167" s="86">
        <v>-86.882842998656997</v>
      </c>
    </row>
    <row r="168" spans="1:12">
      <c r="A168" s="1" t="s">
        <v>108</v>
      </c>
      <c r="B168" s="87"/>
      <c r="C168" s="86">
        <v>738.68301134300623</v>
      </c>
      <c r="D168" s="86">
        <v>665.19357114023319</v>
      </c>
      <c r="E168" s="86">
        <v>478.36620270646813</v>
      </c>
      <c r="F168" s="86">
        <v>-83.13724158297191</v>
      </c>
      <c r="G168" s="86">
        <v>-260.80914368087156</v>
      </c>
      <c r="H168" s="86">
        <v>-318.20071467233117</v>
      </c>
      <c r="I168" s="86">
        <v>-329.68939095288545</v>
      </c>
      <c r="J168" s="86">
        <v>-158.94314625011816</v>
      </c>
      <c r="K168" s="86">
        <v>-46.447836442250946</v>
      </c>
      <c r="L168" s="86">
        <v>-53.087945921138044</v>
      </c>
    </row>
    <row r="169" spans="1:12">
      <c r="A169" s="1" t="s">
        <v>109</v>
      </c>
      <c r="B169" s="87"/>
      <c r="C169" s="86">
        <v>480.90268490674657</v>
      </c>
      <c r="D169" s="86">
        <v>279.36360014946376</v>
      </c>
      <c r="E169" s="86">
        <v>205.43982585251865</v>
      </c>
      <c r="F169" s="86">
        <v>386.77155578634762</v>
      </c>
      <c r="G169" s="86">
        <v>259.4417427030524</v>
      </c>
      <c r="H169" s="86">
        <v>285.40329862423118</v>
      </c>
      <c r="I169" s="86">
        <v>287.6073334286848</v>
      </c>
      <c r="J169" s="86">
        <v>80.102466276994392</v>
      </c>
      <c r="K169" s="86">
        <v>-128.84302284897251</v>
      </c>
      <c r="L169" s="86">
        <v>-206.35622918002286</v>
      </c>
    </row>
    <row r="170" spans="1:12">
      <c r="A170" s="1" t="s">
        <v>110</v>
      </c>
      <c r="B170" s="87"/>
      <c r="C170" s="86">
        <v>379.95316521804557</v>
      </c>
      <c r="D170" s="86">
        <v>461.17494786585326</v>
      </c>
      <c r="E170" s="86">
        <v>251.12241939748435</v>
      </c>
      <c r="F170" s="86">
        <v>57.462476264685222</v>
      </c>
      <c r="G170" s="86">
        <v>3.3160964428383863</v>
      </c>
      <c r="H170" s="86">
        <v>258.94523027815558</v>
      </c>
      <c r="I170" s="86">
        <v>203.57915183131581</v>
      </c>
      <c r="J170" s="86">
        <v>190.30127237275769</v>
      </c>
      <c r="K170" s="86">
        <v>136.66081547103374</v>
      </c>
      <c r="L170" s="86">
        <v>-38.997077967833548</v>
      </c>
    </row>
    <row r="171" spans="1:12">
      <c r="A171" s="1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</row>
    <row r="172" spans="1:12">
      <c r="A172" s="1" t="s">
        <v>112</v>
      </c>
      <c r="B172" s="74">
        <v>2020</v>
      </c>
      <c r="C172" s="74">
        <v>2025</v>
      </c>
      <c r="D172" s="74">
        <v>2030</v>
      </c>
      <c r="E172" s="74">
        <v>2035</v>
      </c>
      <c r="F172" s="74">
        <v>2040</v>
      </c>
      <c r="G172" s="74">
        <v>2045</v>
      </c>
      <c r="H172" s="74">
        <v>2050</v>
      </c>
      <c r="I172" s="74">
        <v>2055</v>
      </c>
      <c r="J172" s="74">
        <v>2060</v>
      </c>
      <c r="K172" s="74">
        <v>2065</v>
      </c>
      <c r="L172" s="74">
        <v>2070</v>
      </c>
    </row>
    <row r="173" spans="1:12">
      <c r="A173" s="1" t="s">
        <v>87</v>
      </c>
      <c r="B173" s="87"/>
      <c r="C173" s="86">
        <v>1710.4293100357199</v>
      </c>
      <c r="D173" s="86">
        <v>1074.1260579651464</v>
      </c>
      <c r="E173" s="86">
        <v>723.68195744719867</v>
      </c>
      <c r="F173" s="86">
        <v>391.725996651316</v>
      </c>
      <c r="G173" s="86">
        <v>85.8502006989969</v>
      </c>
      <c r="H173" s="86">
        <v>19.967131757264951</v>
      </c>
      <c r="I173" s="86">
        <v>-69.926818987710703</v>
      </c>
      <c r="J173" s="86">
        <v>-189.95883454928457</v>
      </c>
      <c r="K173" s="86">
        <v>-298.28596663610631</v>
      </c>
      <c r="L173" s="86">
        <v>-349.1389461609474</v>
      </c>
    </row>
    <row r="174" spans="1:12">
      <c r="A174" s="1" t="s">
        <v>88</v>
      </c>
      <c r="B174" s="87"/>
      <c r="C174" s="88">
        <v>-30.904269805177591</v>
      </c>
      <c r="D174" s="88">
        <v>-16.847398918328736</v>
      </c>
      <c r="E174" s="88">
        <v>19.719165317165334</v>
      </c>
      <c r="F174" s="88">
        <v>54.711774305020072</v>
      </c>
      <c r="G174" s="88">
        <v>34.291383794630065</v>
      </c>
      <c r="H174" s="88">
        <v>-21.902975528041679</v>
      </c>
      <c r="I174" s="88">
        <v>-70.11940780638588</v>
      </c>
      <c r="J174" s="88">
        <v>-64.398919889744775</v>
      </c>
      <c r="K174" s="88">
        <v>-23.481764850205082</v>
      </c>
      <c r="L174" s="88">
        <v>1.5412109350406809</v>
      </c>
    </row>
    <row r="175" spans="1:12">
      <c r="A175" s="1" t="s">
        <v>89</v>
      </c>
      <c r="B175" s="87"/>
      <c r="C175" s="88">
        <v>195.6291493997785</v>
      </c>
      <c r="D175" s="88">
        <v>-138.96096634038622</v>
      </c>
      <c r="E175" s="88">
        <v>-52.419786963515435</v>
      </c>
      <c r="F175" s="88">
        <v>-16.113092375077258</v>
      </c>
      <c r="G175" s="88">
        <v>15.881916677320987</v>
      </c>
      <c r="H175" s="88">
        <v>32.358378490126825</v>
      </c>
      <c r="I175" s="88">
        <v>-20.668304797525934</v>
      </c>
      <c r="J175" s="88">
        <v>-66.16677678834003</v>
      </c>
      <c r="K175" s="88">
        <v>-60.768752775559733</v>
      </c>
      <c r="L175" s="88">
        <v>-22.158097765598995</v>
      </c>
    </row>
    <row r="176" spans="1:12">
      <c r="A176" s="1" t="s">
        <v>90</v>
      </c>
      <c r="B176" s="87"/>
      <c r="C176" s="88">
        <v>240.95490398461175</v>
      </c>
      <c r="D176" s="88">
        <v>133.90726604084352</v>
      </c>
      <c r="E176" s="88">
        <v>-152.61019298429255</v>
      </c>
      <c r="F176" s="88">
        <v>-63.595116945900827</v>
      </c>
      <c r="G176" s="88">
        <v>-26.615336469489876</v>
      </c>
      <c r="H176" s="88">
        <v>15.822041851447466</v>
      </c>
      <c r="I176" s="88">
        <v>32.236387403219169</v>
      </c>
      <c r="J176" s="88">
        <v>-20.590385288439165</v>
      </c>
      <c r="K176" s="88">
        <v>-65.917328039848144</v>
      </c>
      <c r="L176" s="88">
        <v>-60.539654577595911</v>
      </c>
    </row>
    <row r="177" spans="1:12">
      <c r="A177" s="1" t="s">
        <v>91</v>
      </c>
      <c r="B177" s="87"/>
      <c r="C177" s="88">
        <v>130.63605788802579</v>
      </c>
      <c r="D177" s="88">
        <v>203.288795820725</v>
      </c>
      <c r="E177" s="88">
        <v>111.16544001714465</v>
      </c>
      <c r="F177" s="88">
        <v>-166.67604039215439</v>
      </c>
      <c r="G177" s="88">
        <v>-78.651591033146133</v>
      </c>
      <c r="H177" s="88">
        <v>-25.143774516091753</v>
      </c>
      <c r="I177" s="88">
        <v>14.947241157480903</v>
      </c>
      <c r="J177" s="88">
        <v>30.454037543695222</v>
      </c>
      <c r="K177" s="88">
        <v>-19.45194288584139</v>
      </c>
      <c r="L177" s="88">
        <v>-62.272758972525025</v>
      </c>
    </row>
    <row r="178" spans="1:12">
      <c r="A178" s="1" t="s">
        <v>92</v>
      </c>
      <c r="B178" s="87"/>
      <c r="C178" s="88">
        <v>6.5982730052460283</v>
      </c>
      <c r="D178" s="88">
        <v>97.005299766491362</v>
      </c>
      <c r="E178" s="88">
        <v>153.76750902267281</v>
      </c>
      <c r="F178" s="88">
        <v>75.200176683842074</v>
      </c>
      <c r="G178" s="88">
        <v>-148.65088315952721</v>
      </c>
      <c r="H178" s="88">
        <v>-62.726216880754691</v>
      </c>
      <c r="I178" s="88">
        <v>-20.052663052073399</v>
      </c>
      <c r="J178" s="88">
        <v>11.920723767914183</v>
      </c>
      <c r="K178" s="88">
        <v>24.28770402184773</v>
      </c>
      <c r="L178" s="88">
        <v>-15.51331349031625</v>
      </c>
    </row>
    <row r="179" spans="1:12">
      <c r="A179" s="1" t="s">
        <v>93</v>
      </c>
      <c r="B179" s="87"/>
      <c r="C179" s="88">
        <v>71.579000821492855</v>
      </c>
      <c r="D179" s="88">
        <v>-39.220186355290934</v>
      </c>
      <c r="E179" s="88">
        <v>87.056001751272333</v>
      </c>
      <c r="F179" s="88">
        <v>147.24111526476395</v>
      </c>
      <c r="G179" s="88">
        <v>47.916262079276066</v>
      </c>
      <c r="H179" s="88">
        <v>-169.17808361502648</v>
      </c>
      <c r="I179" s="88">
        <v>-71.388080169818068</v>
      </c>
      <c r="J179" s="88">
        <v>-22.821735292934136</v>
      </c>
      <c r="K179" s="88">
        <v>13.566856513025414</v>
      </c>
      <c r="L179" s="88">
        <v>27.641593070224644</v>
      </c>
    </row>
    <row r="180" spans="1:12">
      <c r="A180" s="1" t="s">
        <v>94</v>
      </c>
      <c r="B180" s="87"/>
      <c r="C180" s="88">
        <v>-73.440088437335135</v>
      </c>
      <c r="D180" s="88">
        <v>13.234506751584604</v>
      </c>
      <c r="E180" s="88">
        <v>-72.941612605513455</v>
      </c>
      <c r="F180" s="88">
        <v>70.350831640369506</v>
      </c>
      <c r="G180" s="88">
        <v>132.17210506377955</v>
      </c>
      <c r="H180" s="88">
        <v>52.524369003440142</v>
      </c>
      <c r="I180" s="88">
        <v>-185.44793991628353</v>
      </c>
      <c r="J180" s="88">
        <v>-78.253471839749636</v>
      </c>
      <c r="K180" s="88">
        <v>-25.016501576055589</v>
      </c>
      <c r="L180" s="88">
        <v>14.871581103883045</v>
      </c>
    </row>
    <row r="181" spans="1:12">
      <c r="A181" s="1" t="s">
        <v>95</v>
      </c>
      <c r="B181" s="87"/>
      <c r="C181" s="88">
        <v>69.303199683962703</v>
      </c>
      <c r="D181" s="88">
        <v>-146.18169014705427</v>
      </c>
      <c r="E181" s="88">
        <v>-22.23990907857592</v>
      </c>
      <c r="F181" s="88">
        <v>-109.24644587266607</v>
      </c>
      <c r="G181" s="88">
        <v>34.283623684217446</v>
      </c>
      <c r="H181" s="88">
        <v>128.86251555298236</v>
      </c>
      <c r="I181" s="88">
        <v>51.209158803594164</v>
      </c>
      <c r="J181" s="88">
        <v>-180.8043235007799</v>
      </c>
      <c r="K181" s="88">
        <v>-76.294004904882286</v>
      </c>
      <c r="L181" s="88">
        <v>-24.390088376591166</v>
      </c>
    </row>
    <row r="182" spans="1:12">
      <c r="A182" s="1" t="s">
        <v>96</v>
      </c>
      <c r="B182" s="87"/>
      <c r="C182" s="88">
        <v>160.253190212454</v>
      </c>
      <c r="D182" s="88">
        <v>27.638537022474793</v>
      </c>
      <c r="E182" s="88">
        <v>-173.98579838782348</v>
      </c>
      <c r="F182" s="88">
        <v>-46.185512480368516</v>
      </c>
      <c r="G182" s="88">
        <v>-130.26446457455086</v>
      </c>
      <c r="H182" s="88">
        <v>33.40904844403326</v>
      </c>
      <c r="I182" s="88">
        <v>125.57523278122562</v>
      </c>
      <c r="J182" s="88">
        <v>49.902813162514576</v>
      </c>
      <c r="K182" s="88">
        <v>-176.19200520827508</v>
      </c>
      <c r="L182" s="88">
        <v>-74.347744839758661</v>
      </c>
    </row>
    <row r="183" spans="1:12">
      <c r="A183" s="1" t="s">
        <v>97</v>
      </c>
      <c r="B183" s="87"/>
      <c r="C183" s="88">
        <v>69.406456199668582</v>
      </c>
      <c r="D183" s="88">
        <v>140.9735457249642</v>
      </c>
      <c r="E183" s="88">
        <v>18.198192774787231</v>
      </c>
      <c r="F183" s="88">
        <v>-182.93125570688426</v>
      </c>
      <c r="G183" s="88">
        <v>-54.392928935194732</v>
      </c>
      <c r="H183" s="88">
        <v>-128.91622736620411</v>
      </c>
      <c r="I183" s="88">
        <v>33.063264792637483</v>
      </c>
      <c r="J183" s="88">
        <v>124.27552912193983</v>
      </c>
      <c r="K183" s="88">
        <v>49.386319046282551</v>
      </c>
      <c r="L183" s="88">
        <v>-174.36841795436931</v>
      </c>
    </row>
    <row r="184" spans="1:12">
      <c r="A184" s="1" t="s">
        <v>98</v>
      </c>
      <c r="B184" s="87"/>
      <c r="C184" s="88">
        <v>235.30264600254577</v>
      </c>
      <c r="D184" s="88">
        <v>61.021748582106056</v>
      </c>
      <c r="E184" s="88">
        <v>130.10964076019377</v>
      </c>
      <c r="F184" s="88">
        <v>9.3734594566715259</v>
      </c>
      <c r="G184" s="88">
        <v>-185.15556348984705</v>
      </c>
      <c r="H184" s="88">
        <v>-52.539217917083306</v>
      </c>
      <c r="I184" s="88">
        <v>-124.52276233756379</v>
      </c>
      <c r="J184" s="88">
        <v>31.936468728504451</v>
      </c>
      <c r="K184" s="88">
        <v>120.04021908946402</v>
      </c>
      <c r="L184" s="88">
        <v>47.703233293185349</v>
      </c>
    </row>
    <row r="185" spans="1:12">
      <c r="A185" s="1" t="s">
        <v>99</v>
      </c>
      <c r="B185" s="87"/>
      <c r="C185" s="88">
        <v>94.180502683941995</v>
      </c>
      <c r="D185" s="88">
        <v>237.05503643069505</v>
      </c>
      <c r="E185" s="88">
        <v>62.141107549625531</v>
      </c>
      <c r="F185" s="88">
        <v>131.60449899064747</v>
      </c>
      <c r="G185" s="88">
        <v>10.221979890572129</v>
      </c>
      <c r="H185" s="88">
        <v>-186.26094220388131</v>
      </c>
      <c r="I185" s="88">
        <v>-52.852877048048413</v>
      </c>
      <c r="J185" s="88">
        <v>-125.26616322871905</v>
      </c>
      <c r="K185" s="88">
        <v>32.127129446813569</v>
      </c>
      <c r="L185" s="88">
        <v>120.75685919742818</v>
      </c>
    </row>
    <row r="186" spans="1:12">
      <c r="A186" s="1" t="s">
        <v>100</v>
      </c>
      <c r="B186" s="87"/>
      <c r="C186" s="88">
        <v>-117.21952325496704</v>
      </c>
      <c r="D186" s="88">
        <v>81.400380211160609</v>
      </c>
      <c r="E186" s="88">
        <v>217.42393721839426</v>
      </c>
      <c r="F186" s="88">
        <v>45.279842750248463</v>
      </c>
      <c r="G186" s="88">
        <v>109.58925365227287</v>
      </c>
      <c r="H186" s="88">
        <v>9.666313063720736</v>
      </c>
      <c r="I186" s="88">
        <v>-176.13579738567842</v>
      </c>
      <c r="J186" s="88">
        <v>-49.979794651716475</v>
      </c>
      <c r="K186" s="88">
        <v>-118.456694595606</v>
      </c>
      <c r="L186" s="88">
        <v>30.380698690084955</v>
      </c>
    </row>
    <row r="187" spans="1:12">
      <c r="A187" s="1" t="s">
        <v>101</v>
      </c>
      <c r="B187" s="87"/>
      <c r="C187" s="88">
        <v>-41.392438931597781</v>
      </c>
      <c r="D187" s="88">
        <v>-116.5158077644719</v>
      </c>
      <c r="E187" s="88">
        <v>78.235061469689981</v>
      </c>
      <c r="F187" s="88">
        <v>210.86500977040259</v>
      </c>
      <c r="G187" s="88">
        <v>41.968052253848555</v>
      </c>
      <c r="H187" s="88">
        <v>106.98650887803137</v>
      </c>
      <c r="I187" s="88">
        <v>9.4367381284573639</v>
      </c>
      <c r="J187" s="88">
        <v>-171.9525721977684</v>
      </c>
      <c r="K187" s="88">
        <v>-48.792774528738164</v>
      </c>
      <c r="L187" s="88">
        <v>-115.64334809896059</v>
      </c>
    </row>
    <row r="188" spans="1:12">
      <c r="A188" s="1" t="s">
        <v>102</v>
      </c>
      <c r="B188" s="87"/>
      <c r="C188" s="88">
        <v>205.67355094487789</v>
      </c>
      <c r="D188" s="88">
        <v>-35.709171064896054</v>
      </c>
      <c r="E188" s="88">
        <v>-110.13377003383073</v>
      </c>
      <c r="F188" s="88">
        <v>80.967557166492611</v>
      </c>
      <c r="G188" s="88">
        <v>212.71360107856572</v>
      </c>
      <c r="H188" s="88">
        <v>41.559703105418748</v>
      </c>
      <c r="I188" s="88">
        <v>105.94553014664803</v>
      </c>
      <c r="J188" s="88">
        <v>9.3449186664674926</v>
      </c>
      <c r="K188" s="88">
        <v>-170.27947367028401</v>
      </c>
      <c r="L188" s="88">
        <v>-48.318020832573666</v>
      </c>
    </row>
    <row r="189" spans="1:12">
      <c r="A189" s="1" t="s">
        <v>103</v>
      </c>
      <c r="B189" s="87"/>
      <c r="C189" s="88">
        <v>246.33729554106435</v>
      </c>
      <c r="D189" s="88">
        <v>200.95920296186796</v>
      </c>
      <c r="E189" s="88">
        <v>-33.913465363270234</v>
      </c>
      <c r="F189" s="88">
        <v>-106.75409401542527</v>
      </c>
      <c r="G189" s="88">
        <v>78.777671873972054</v>
      </c>
      <c r="H189" s="88">
        <v>206.91290117715334</v>
      </c>
      <c r="I189" s="88">
        <v>40.426370001733858</v>
      </c>
      <c r="J189" s="88">
        <v>103.05639553954893</v>
      </c>
      <c r="K189" s="88">
        <v>9.0900827344330537</v>
      </c>
      <c r="L189" s="88">
        <v>-165.63595242329552</v>
      </c>
    </row>
    <row r="190" spans="1:12">
      <c r="A190" s="1" t="s">
        <v>104</v>
      </c>
      <c r="B190" s="87"/>
      <c r="C190" s="88">
        <v>34.88933441189215</v>
      </c>
      <c r="D190" s="88">
        <v>233.8225750710659</v>
      </c>
      <c r="E190" s="88">
        <v>187.50132821177124</v>
      </c>
      <c r="F190" s="88">
        <v>-38.423278692708323</v>
      </c>
      <c r="G190" s="88">
        <v>-107.39108425030054</v>
      </c>
      <c r="H190" s="88">
        <v>74.290495684030589</v>
      </c>
      <c r="I190" s="88">
        <v>195.12714232610278</v>
      </c>
      <c r="J190" s="88">
        <v>38.12368396643501</v>
      </c>
      <c r="K190" s="88">
        <v>97.18630324961623</v>
      </c>
      <c r="L190" s="88">
        <v>8.5723116218796349</v>
      </c>
    </row>
    <row r="191" spans="1:12">
      <c r="A191" s="1" t="s">
        <v>105</v>
      </c>
      <c r="B191" s="87"/>
      <c r="C191" s="88">
        <v>109.17449938842674</v>
      </c>
      <c r="D191" s="88">
        <v>14.063792690163496</v>
      </c>
      <c r="E191" s="88">
        <v>194.98053917582149</v>
      </c>
      <c r="F191" s="88">
        <v>136.44196725738425</v>
      </c>
      <c r="G191" s="88">
        <v>-71.244959456458446</v>
      </c>
      <c r="H191" s="88">
        <v>-91.796824906314328</v>
      </c>
      <c r="I191" s="88">
        <v>63.502772805752443</v>
      </c>
      <c r="J191" s="88">
        <v>166.79272998892941</v>
      </c>
      <c r="K191" s="88">
        <v>32.587743817669093</v>
      </c>
      <c r="L191" s="88">
        <v>83.0738801547393</v>
      </c>
    </row>
    <row r="192" spans="1:12">
      <c r="A192" s="1" t="s">
        <v>106</v>
      </c>
      <c r="B192" s="87"/>
      <c r="C192" s="88">
        <v>103.46757029680839</v>
      </c>
      <c r="D192" s="88">
        <v>123.19059148143197</v>
      </c>
      <c r="E192" s="88">
        <v>81.628569595481849</v>
      </c>
      <c r="F192" s="88">
        <v>159.61459984665839</v>
      </c>
      <c r="G192" s="88">
        <v>170.4011620190563</v>
      </c>
      <c r="H192" s="88">
        <v>56.039119440277773</v>
      </c>
      <c r="I192" s="88">
        <v>-20.20882482118509</v>
      </c>
      <c r="J192" s="88">
        <v>24.4680076429579</v>
      </c>
      <c r="K192" s="88">
        <v>108.0929184800375</v>
      </c>
      <c r="L192" s="88">
        <v>79.507083104171898</v>
      </c>
    </row>
    <row r="193" spans="1:12">
      <c r="A193" s="1" t="s">
        <v>107</v>
      </c>
      <c r="B193" s="87"/>
      <c r="C193" s="86">
        <v>405.67978357921265</v>
      </c>
      <c r="D193" s="86">
        <v>-21.901099217871433</v>
      </c>
      <c r="E193" s="86">
        <v>-185.31081463064265</v>
      </c>
      <c r="F193" s="86">
        <v>-24.996435015958014</v>
      </c>
      <c r="G193" s="86">
        <v>23.557964002461176</v>
      </c>
      <c r="H193" s="86">
        <v>26.277444813532611</v>
      </c>
      <c r="I193" s="86">
        <v>-58.551325200692645</v>
      </c>
      <c r="J193" s="86">
        <v>-151.15608196652397</v>
      </c>
      <c r="K193" s="86">
        <v>-150.16784566561296</v>
      </c>
      <c r="L193" s="86">
        <v>-81.156541408154226</v>
      </c>
    </row>
    <row r="194" spans="1:12">
      <c r="A194" s="1" t="s">
        <v>108</v>
      </c>
      <c r="B194" s="87"/>
      <c r="C194" s="86">
        <v>646.59971480503555</v>
      </c>
      <c r="D194" s="86">
        <v>676.21597380785647</v>
      </c>
      <c r="E194" s="86">
        <v>510.69450902217773</v>
      </c>
      <c r="F194" s="86">
        <v>-25.989329665530249</v>
      </c>
      <c r="G194" s="86">
        <v>-262.93220682214792</v>
      </c>
      <c r="H194" s="86">
        <v>-400.30221643486516</v>
      </c>
      <c r="I194" s="86">
        <v>-405.60522237452744</v>
      </c>
      <c r="J194" s="86">
        <v>-208.63591618933094</v>
      </c>
      <c r="K194" s="86">
        <v>-176.00292105322706</v>
      </c>
      <c r="L194" s="86">
        <v>-109.53835827875423</v>
      </c>
    </row>
    <row r="195" spans="1:12">
      <c r="A195" s="1" t="s">
        <v>109</v>
      </c>
      <c r="B195" s="87"/>
      <c r="C195" s="86">
        <v>658.14981165147174</v>
      </c>
      <c r="D195" s="86">
        <v>419.81118337516136</v>
      </c>
      <c r="E195" s="86">
        <v>398.2982630556636</v>
      </c>
      <c r="F195" s="86">
        <v>442.71176133280426</v>
      </c>
      <c r="G195" s="86">
        <v>325.22444351868364</v>
      </c>
      <c r="H195" s="86">
        <v>393.9919033785975</v>
      </c>
      <c r="I195" s="86">
        <v>394.22972858750938</v>
      </c>
      <c r="J195" s="86">
        <v>169.83316360657034</v>
      </c>
      <c r="K195" s="86">
        <v>27.884800082733705</v>
      </c>
      <c r="L195" s="86">
        <v>-158.44404647403894</v>
      </c>
    </row>
    <row r="196" spans="1:12">
      <c r="A196" s="1" t="s">
        <v>110</v>
      </c>
      <c r="B196" s="87"/>
      <c r="C196" s="86">
        <v>493.86869963819163</v>
      </c>
      <c r="D196" s="86">
        <v>572.03616220452932</v>
      </c>
      <c r="E196" s="86">
        <v>430.19697161980434</v>
      </c>
      <c r="F196" s="86">
        <v>150.87919439590905</v>
      </c>
      <c r="G196" s="86">
        <v>70.542790186269372</v>
      </c>
      <c r="H196" s="86">
        <v>245.44569139514738</v>
      </c>
      <c r="I196" s="86">
        <v>278.847460312404</v>
      </c>
      <c r="J196" s="86">
        <v>332.44081713787125</v>
      </c>
      <c r="K196" s="86">
        <v>246.95704828175587</v>
      </c>
      <c r="L196" s="86">
        <v>5.517322457495311</v>
      </c>
    </row>
    <row r="197" spans="1:12">
      <c r="A197" s="1"/>
    </row>
    <row r="198" spans="1:12">
      <c r="A198" s="1" t="s">
        <v>118</v>
      </c>
    </row>
    <row r="199" spans="1:12">
      <c r="A199" s="1" t="s">
        <v>86</v>
      </c>
      <c r="B199" s="74">
        <v>2020</v>
      </c>
      <c r="C199" s="74">
        <v>2025</v>
      </c>
      <c r="D199" s="74">
        <v>2030</v>
      </c>
      <c r="E199" s="74">
        <v>2035</v>
      </c>
      <c r="F199" s="74">
        <v>2040</v>
      </c>
      <c r="G199" s="74">
        <v>2045</v>
      </c>
      <c r="H199" s="74">
        <v>2050</v>
      </c>
      <c r="I199" s="74">
        <v>2055</v>
      </c>
      <c r="J199" s="74">
        <v>2060</v>
      </c>
      <c r="K199" s="74">
        <v>2065</v>
      </c>
      <c r="L199" s="74">
        <v>2070</v>
      </c>
    </row>
    <row r="200" spans="1:12">
      <c r="A200" s="1" t="s">
        <v>87</v>
      </c>
      <c r="B200" s="87"/>
      <c r="C200" s="86">
        <v>1376.4853202837369</v>
      </c>
      <c r="D200" s="86">
        <v>1136.9115448899327</v>
      </c>
      <c r="E200" s="86">
        <v>1018.1422814082938</v>
      </c>
      <c r="F200" s="86">
        <v>939.23346844633227</v>
      </c>
      <c r="G200" s="86">
        <v>865.0671355473487</v>
      </c>
      <c r="H200" s="86">
        <v>750.43023998548756</v>
      </c>
      <c r="I200" s="86">
        <v>571.77241201894753</v>
      </c>
      <c r="J200" s="86">
        <v>352.45930333826618</v>
      </c>
      <c r="K200" s="86">
        <v>151.66929723020348</v>
      </c>
      <c r="L200" s="86">
        <v>68.842509837263606</v>
      </c>
    </row>
    <row r="201" spans="1:12">
      <c r="A201" s="1" t="s">
        <v>119</v>
      </c>
      <c r="B201" s="87"/>
      <c r="C201" s="86">
        <v>2854.4750202837367</v>
      </c>
      <c r="D201" s="86">
        <v>2819.9156612052611</v>
      </c>
      <c r="E201" s="86">
        <v>2860.3914721057608</v>
      </c>
      <c r="F201" s="86">
        <v>2972.666250411974</v>
      </c>
      <c r="G201" s="86">
        <v>3043.0468856067419</v>
      </c>
      <c r="H201" s="86">
        <v>2998.1178907719886</v>
      </c>
      <c r="I201" s="86">
        <v>2854.2325293801277</v>
      </c>
      <c r="J201" s="86">
        <v>2722.0856366515554</v>
      </c>
      <c r="K201" s="86">
        <v>2673.9009424664637</v>
      </c>
      <c r="L201" s="86">
        <v>2677.0635147029793</v>
      </c>
    </row>
    <row r="202" spans="1:12">
      <c r="A202" s="1" t="s">
        <v>120</v>
      </c>
      <c r="B202" s="87"/>
      <c r="C202" s="86">
        <v>-1.9180200000000109</v>
      </c>
      <c r="D202" s="86">
        <v>-1.7119621765712703</v>
      </c>
      <c r="E202" s="86">
        <v>-1.5502394236763557</v>
      </c>
      <c r="F202" s="86">
        <v>-1.4148069315086425</v>
      </c>
      <c r="G202" s="86">
        <v>-1.3666733981032433</v>
      </c>
      <c r="H202" s="86">
        <v>-1.3990305116167789</v>
      </c>
      <c r="I202" s="86">
        <v>-1.378374404430581</v>
      </c>
      <c r="J202" s="86">
        <v>-1.3122236036481214</v>
      </c>
      <c r="K202" s="86">
        <v>-1.2514695235224744</v>
      </c>
      <c r="L202" s="86">
        <v>-1.229316775842181</v>
      </c>
    </row>
    <row r="203" spans="1:12">
      <c r="A203" s="1" t="s">
        <v>121</v>
      </c>
      <c r="B203" s="87"/>
      <c r="C203" s="86">
        <v>-0.81891999999997034</v>
      </c>
      <c r="D203" s="86">
        <v>-0.83884510849414418</v>
      </c>
      <c r="E203" s="86">
        <v>-0.70877254591147465</v>
      </c>
      <c r="F203" s="86">
        <v>-0.64515533039866679</v>
      </c>
      <c r="G203" s="86">
        <v>-0.60034479906629534</v>
      </c>
      <c r="H203" s="86">
        <v>-0.61179838812628473</v>
      </c>
      <c r="I203" s="86">
        <v>-0.62628298332222443</v>
      </c>
      <c r="J203" s="86">
        <v>-0.61703593286576786</v>
      </c>
      <c r="K203" s="86">
        <v>-0.58742320867456055</v>
      </c>
      <c r="L203" s="86">
        <v>-0.56022635244650498</v>
      </c>
    </row>
    <row r="204" spans="1:12">
      <c r="A204" s="1" t="s">
        <v>122</v>
      </c>
      <c r="B204" s="87"/>
      <c r="C204" s="86">
        <v>-1.8947099999999857</v>
      </c>
      <c r="D204" s="86">
        <v>-2.038241647830989</v>
      </c>
      <c r="E204" s="86">
        <v>-1.9900512401616122</v>
      </c>
      <c r="F204" s="86">
        <v>-1.709057991865337</v>
      </c>
      <c r="G204" s="86">
        <v>-1.5168889903962546</v>
      </c>
      <c r="H204" s="86">
        <v>-1.4973321832724249</v>
      </c>
      <c r="I204" s="86">
        <v>-1.5308477690356241</v>
      </c>
      <c r="J204" s="86">
        <v>-1.567094439135126</v>
      </c>
      <c r="K204" s="86">
        <v>-1.5439596169733478</v>
      </c>
      <c r="L204" s="86">
        <v>-1.469862067925519</v>
      </c>
    </row>
    <row r="205" spans="1:12">
      <c r="A205" s="1" t="s">
        <v>123</v>
      </c>
      <c r="B205" s="87"/>
      <c r="C205" s="86">
        <v>-3.5491700000000073</v>
      </c>
      <c r="D205" s="86">
        <v>-3.8480791323292109</v>
      </c>
      <c r="E205" s="86">
        <v>-4.0847870820270415</v>
      </c>
      <c r="F205" s="86">
        <v>-3.9722253492976769</v>
      </c>
      <c r="G205" s="86">
        <v>-3.4424911223705967</v>
      </c>
      <c r="H205" s="86">
        <v>-3.2456527895106424</v>
      </c>
      <c r="I205" s="86">
        <v>-3.2049222998460309</v>
      </c>
      <c r="J205" s="86">
        <v>-3.2784481865661066</v>
      </c>
      <c r="K205" s="86">
        <v>-3.3560748353252885</v>
      </c>
      <c r="L205" s="86">
        <v>-3.3065306983839426</v>
      </c>
    </row>
    <row r="206" spans="1:12">
      <c r="A206" s="1" t="s">
        <v>124</v>
      </c>
      <c r="B206" s="87"/>
      <c r="C206" s="86">
        <v>-3.3734099999999563</v>
      </c>
      <c r="D206" s="86">
        <v>-3.3535834344806901</v>
      </c>
      <c r="E206" s="86">
        <v>-3.678062628825399</v>
      </c>
      <c r="F206" s="86">
        <v>-3.9794135020142276</v>
      </c>
      <c r="G206" s="86">
        <v>-3.9362880517353496</v>
      </c>
      <c r="H206" s="86">
        <v>-3.5612449903207555</v>
      </c>
      <c r="I206" s="86">
        <v>-3.3576159877596408</v>
      </c>
      <c r="J206" s="86">
        <v>-3.3149032259327011</v>
      </c>
      <c r="K206" s="86">
        <v>-3.3900265448397304</v>
      </c>
      <c r="L206" s="86">
        <v>-3.4702945385995219</v>
      </c>
    </row>
    <row r="207" spans="1:12">
      <c r="A207" s="1" t="s">
        <v>125</v>
      </c>
      <c r="B207" s="87"/>
      <c r="C207" s="86">
        <v>-4.9626300000000461</v>
      </c>
      <c r="D207" s="86">
        <v>-4.8453502261031751</v>
      </c>
      <c r="E207" s="86">
        <v>-4.6545142931239045</v>
      </c>
      <c r="F207" s="86">
        <v>-5.0120963397878722</v>
      </c>
      <c r="G207" s="86">
        <v>-5.3072953676883508</v>
      </c>
      <c r="H207" s="86">
        <v>-5.3549095000004794</v>
      </c>
      <c r="I207" s="86">
        <v>-4.838689790624624</v>
      </c>
      <c r="J207" s="86">
        <v>-4.5620165164707611</v>
      </c>
      <c r="K207" s="86">
        <v>-4.5025989995816404</v>
      </c>
      <c r="L207" s="86">
        <v>-4.6024192725810451</v>
      </c>
    </row>
    <row r="208" spans="1:12">
      <c r="A208" s="1" t="s">
        <v>126</v>
      </c>
      <c r="B208" s="87"/>
      <c r="C208" s="86">
        <v>-9.0272000000000698</v>
      </c>
      <c r="D208" s="86">
        <v>-8.1802463817219646</v>
      </c>
      <c r="E208" s="86">
        <v>-7.4546890491004296</v>
      </c>
      <c r="F208" s="86">
        <v>-6.9081278658856657</v>
      </c>
      <c r="G208" s="86">
        <v>-7.1591325777750967</v>
      </c>
      <c r="H208" s="86">
        <v>-7.7124420677466272</v>
      </c>
      <c r="I208" s="86">
        <v>-7.7864481589382173</v>
      </c>
      <c r="J208" s="86">
        <v>-7.0314305996188073</v>
      </c>
      <c r="K208" s="86">
        <v>-6.629377001516362</v>
      </c>
      <c r="L208" s="86">
        <v>-6.542021008977585</v>
      </c>
    </row>
    <row r="209" spans="1:12">
      <c r="A209" s="1" t="s">
        <v>127</v>
      </c>
      <c r="B209" s="87"/>
      <c r="C209" s="86">
        <v>-14.941390000000077</v>
      </c>
      <c r="D209" s="86">
        <v>-14.919837177070075</v>
      </c>
      <c r="E209" s="86">
        <v>-12.831133619610227</v>
      </c>
      <c r="F209" s="86">
        <v>-11.304614383339246</v>
      </c>
      <c r="G209" s="86">
        <v>-10.140875863515154</v>
      </c>
      <c r="H209" s="86">
        <v>-10.772328042206535</v>
      </c>
      <c r="I209" s="86">
        <v>-11.601849817650074</v>
      </c>
      <c r="J209" s="86">
        <v>-11.708777530672684</v>
      </c>
      <c r="K209" s="86">
        <v>-10.577442794202918</v>
      </c>
      <c r="L209" s="86">
        <v>-9.9726307377089896</v>
      </c>
    </row>
    <row r="210" spans="1:12">
      <c r="A210" s="1" t="s">
        <v>128</v>
      </c>
      <c r="B210" s="87"/>
      <c r="C210" s="86">
        <v>-22.281490000000012</v>
      </c>
      <c r="D210" s="86">
        <v>-22.749221771356282</v>
      </c>
      <c r="E210" s="86">
        <v>-22.089999075711454</v>
      </c>
      <c r="F210" s="86">
        <v>-18.716358292135578</v>
      </c>
      <c r="G210" s="86">
        <v>-16.242361296906619</v>
      </c>
      <c r="H210" s="86">
        <v>-15.26034838416534</v>
      </c>
      <c r="I210" s="86">
        <v>-16.215509973483186</v>
      </c>
      <c r="J210" s="86">
        <v>-17.461431675619632</v>
      </c>
      <c r="K210" s="86">
        <v>-17.618382369134878</v>
      </c>
      <c r="L210" s="86">
        <v>-15.919678634804566</v>
      </c>
    </row>
    <row r="211" spans="1:12">
      <c r="A211" s="1" t="s">
        <v>129</v>
      </c>
      <c r="B211" s="87"/>
      <c r="C211" s="86">
        <v>-33.388759999999962</v>
      </c>
      <c r="D211" s="86">
        <v>-31.941044120716384</v>
      </c>
      <c r="E211" s="86">
        <v>-32.211077873328534</v>
      </c>
      <c r="F211" s="86">
        <v>-31.244669520336299</v>
      </c>
      <c r="G211" s="86">
        <v>-26.418009941471315</v>
      </c>
      <c r="H211" s="86">
        <v>-24.226826227424191</v>
      </c>
      <c r="I211" s="86">
        <v>-22.788967029408504</v>
      </c>
      <c r="J211" s="86">
        <v>-24.242343715656851</v>
      </c>
      <c r="K211" s="86">
        <v>-26.089948793192256</v>
      </c>
      <c r="L211" s="86">
        <v>-26.302661739821318</v>
      </c>
    </row>
    <row r="212" spans="1:12">
      <c r="A212" s="1" t="s">
        <v>130</v>
      </c>
      <c r="B212" s="87"/>
      <c r="C212" s="86">
        <v>-39.309299999999986</v>
      </c>
      <c r="D212" s="86">
        <v>-47.498896137333418</v>
      </c>
      <c r="E212" s="86">
        <v>-45.24670438165505</v>
      </c>
      <c r="F212" s="86">
        <v>-45.42121033982535</v>
      </c>
      <c r="G212" s="86">
        <v>-43.89965662579246</v>
      </c>
      <c r="H212" s="86">
        <v>-39.119956515841984</v>
      </c>
      <c r="I212" s="86">
        <v>-35.820067721894134</v>
      </c>
      <c r="J212" s="86">
        <v>-33.73398290470022</v>
      </c>
      <c r="K212" s="86">
        <v>-35.925310433959076</v>
      </c>
      <c r="L212" s="86">
        <v>-38.641067399320896</v>
      </c>
    </row>
    <row r="213" spans="1:12">
      <c r="A213" s="1" t="s">
        <v>131</v>
      </c>
      <c r="B213" s="87"/>
      <c r="C213" s="86">
        <v>-53.728509999999957</v>
      </c>
      <c r="D213" s="86">
        <v>-53.446914055049078</v>
      </c>
      <c r="E213" s="86">
        <v>-64.677991034810262</v>
      </c>
      <c r="F213" s="86">
        <v>-61.710606811237675</v>
      </c>
      <c r="G213" s="86">
        <v>-62.087253760286089</v>
      </c>
      <c r="H213" s="86">
        <v>-63.398914320596042</v>
      </c>
      <c r="I213" s="86">
        <v>-56.500410218972945</v>
      </c>
      <c r="J213" s="86">
        <v>-51.714614973175486</v>
      </c>
      <c r="K213" s="86">
        <v>-48.717191132104574</v>
      </c>
      <c r="L213" s="86">
        <v>-51.896156814584181</v>
      </c>
    </row>
    <row r="214" spans="1:12">
      <c r="A214" s="1" t="s">
        <v>132</v>
      </c>
      <c r="B214" s="87"/>
      <c r="C214" s="86">
        <v>-78.482149999999933</v>
      </c>
      <c r="D214" s="86">
        <v>-67.913842427549284</v>
      </c>
      <c r="E214" s="86">
        <v>-67.309908166902005</v>
      </c>
      <c r="F214" s="86">
        <v>-80.585527783636863</v>
      </c>
      <c r="G214" s="86">
        <v>-76.626365759647712</v>
      </c>
      <c r="H214" s="86">
        <v>-80.708016304944792</v>
      </c>
      <c r="I214" s="86">
        <v>-82.318008615126516</v>
      </c>
      <c r="J214" s="86">
        <v>-73.303099810614967</v>
      </c>
      <c r="K214" s="86">
        <v>-67.364530367203798</v>
      </c>
      <c r="L214" s="86">
        <v>-63.264368926713786</v>
      </c>
    </row>
    <row r="215" spans="1:12">
      <c r="A215" s="1" t="s">
        <v>133</v>
      </c>
      <c r="B215" s="87"/>
      <c r="C215" s="86">
        <v>-111.86498999999991</v>
      </c>
      <c r="D215" s="86">
        <v>-98.087523701055588</v>
      </c>
      <c r="E215" s="86">
        <v>-85.535085019302073</v>
      </c>
      <c r="F215" s="86">
        <v>-85.269230956648045</v>
      </c>
      <c r="G215" s="86">
        <v>-103.13645742701779</v>
      </c>
      <c r="H215" s="86">
        <v>-102.80751499162258</v>
      </c>
      <c r="I215" s="86">
        <v>-108.1322027858368</v>
      </c>
      <c r="J215" s="86">
        <v>-110.37303433702421</v>
      </c>
      <c r="K215" s="86">
        <v>-98.336727188849522</v>
      </c>
      <c r="L215" s="86">
        <v>-90.131245179959635</v>
      </c>
    </row>
    <row r="216" spans="1:12">
      <c r="A216" s="1" t="s">
        <v>134</v>
      </c>
      <c r="B216" s="87"/>
      <c r="C216" s="86">
        <v>-134.33249000000001</v>
      </c>
      <c r="D216" s="86">
        <v>-156.96857816156989</v>
      </c>
      <c r="E216" s="86">
        <v>-138.6706110581155</v>
      </c>
      <c r="F216" s="86">
        <v>-122.20548148598272</v>
      </c>
      <c r="G216" s="86">
        <v>-123.02182525257814</v>
      </c>
      <c r="H216" s="86">
        <v>-155.7759282885761</v>
      </c>
      <c r="I216" s="86">
        <v>-155.06443416567339</v>
      </c>
      <c r="J216" s="86">
        <v>-162.92197991077418</v>
      </c>
      <c r="K216" s="86">
        <v>-166.39435828794197</v>
      </c>
      <c r="L216" s="86">
        <v>-148.30733974588796</v>
      </c>
    </row>
    <row r="217" spans="1:12">
      <c r="A217" s="1" t="s">
        <v>135</v>
      </c>
      <c r="B217" s="87"/>
      <c r="C217" s="86">
        <v>-159.70920000000004</v>
      </c>
      <c r="D217" s="86">
        <v>-203.05168600315449</v>
      </c>
      <c r="E217" s="86">
        <v>-239.79243555074189</v>
      </c>
      <c r="F217" s="86">
        <v>-214.78237730760142</v>
      </c>
      <c r="G217" s="86">
        <v>-191.02032464028963</v>
      </c>
      <c r="H217" s="86">
        <v>-201.02003093786311</v>
      </c>
      <c r="I217" s="86">
        <v>-253.56930526478294</v>
      </c>
      <c r="J217" s="86">
        <v>-253.03211526334709</v>
      </c>
      <c r="K217" s="86">
        <v>-266.35704426465026</v>
      </c>
      <c r="L217" s="86">
        <v>-271.75517463642069</v>
      </c>
    </row>
    <row r="218" spans="1:12">
      <c r="A218" s="1" t="s">
        <v>136</v>
      </c>
      <c r="B218" s="87"/>
      <c r="C218" s="86">
        <v>-231.47481999999997</v>
      </c>
      <c r="D218" s="86">
        <v>-226.42738967727797</v>
      </c>
      <c r="E218" s="86">
        <v>-287.11802994830344</v>
      </c>
      <c r="F218" s="86">
        <v>-336.2507052334181</v>
      </c>
      <c r="G218" s="86">
        <v>-299.81523391186829</v>
      </c>
      <c r="H218" s="86">
        <v>-271.49659077956937</v>
      </c>
      <c r="I218" s="86">
        <v>-286.69922458774499</v>
      </c>
      <c r="J218" s="86">
        <v>-359.27316166025258</v>
      </c>
      <c r="K218" s="86">
        <v>-360.0345394951463</v>
      </c>
      <c r="L218" s="86">
        <v>-380.22478263547322</v>
      </c>
    </row>
    <row r="219" spans="1:12">
      <c r="A219" s="1" t="s">
        <v>137</v>
      </c>
      <c r="B219" s="87"/>
      <c r="C219" s="86">
        <v>-572.93254000000002</v>
      </c>
      <c r="D219" s="86">
        <v>-735.18287497566484</v>
      </c>
      <c r="E219" s="86">
        <v>-822.6450987061595</v>
      </c>
      <c r="F219" s="86">
        <v>-1002.3011165407219</v>
      </c>
      <c r="G219" s="86">
        <v>-1202.2422712728853</v>
      </c>
      <c r="H219" s="86">
        <v>-1259.7187855630966</v>
      </c>
      <c r="I219" s="86">
        <v>-1231.0269557866498</v>
      </c>
      <c r="J219" s="86">
        <v>-1250.1786390272141</v>
      </c>
      <c r="K219" s="86">
        <v>-1403.5552403794409</v>
      </c>
      <c r="L219" s="86">
        <v>-1490.6252277002645</v>
      </c>
    </row>
    <row r="220" spans="1:12">
      <c r="A220" s="1" t="s">
        <v>107</v>
      </c>
      <c r="B220" s="87"/>
      <c r="C220" s="86"/>
      <c r="D220" s="86"/>
      <c r="E220" s="86"/>
      <c r="F220" s="86"/>
      <c r="G220" s="86"/>
      <c r="H220" s="86"/>
      <c r="I220" s="86"/>
      <c r="J220" s="86"/>
      <c r="K220" s="86"/>
      <c r="L220" s="86"/>
    </row>
    <row r="221" spans="1:12">
      <c r="A221" s="1" t="s">
        <v>108</v>
      </c>
      <c r="B221" s="87"/>
      <c r="C221" s="86"/>
      <c r="D221" s="86"/>
      <c r="E221" s="86"/>
      <c r="F221" s="86"/>
      <c r="G221" s="86"/>
      <c r="H221" s="86"/>
      <c r="I221" s="86"/>
      <c r="J221" s="86"/>
      <c r="K221" s="86"/>
      <c r="L221" s="86"/>
    </row>
    <row r="222" spans="1:12">
      <c r="A222" s="1" t="s">
        <v>109</v>
      </c>
      <c r="B222" s="87"/>
      <c r="C222" s="86"/>
      <c r="D222" s="86"/>
      <c r="E222" s="86"/>
      <c r="F222" s="86"/>
      <c r="G222" s="86"/>
      <c r="H222" s="86"/>
      <c r="I222" s="86"/>
      <c r="J222" s="86"/>
      <c r="K222" s="86"/>
      <c r="L222" s="86"/>
    </row>
    <row r="223" spans="1:12">
      <c r="A223" s="1" t="s">
        <v>110</v>
      </c>
      <c r="B223" s="87"/>
      <c r="C223" s="86"/>
      <c r="D223" s="86"/>
      <c r="E223" s="86"/>
      <c r="F223" s="86"/>
      <c r="G223" s="86"/>
      <c r="H223" s="86"/>
      <c r="I223" s="86"/>
      <c r="J223" s="86"/>
      <c r="K223" s="86"/>
      <c r="L223" s="86"/>
    </row>
    <row r="224" spans="1:12">
      <c r="A224" s="1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</row>
    <row r="225" spans="1:12">
      <c r="A225" s="1" t="s">
        <v>111</v>
      </c>
      <c r="B225" s="74">
        <v>2020</v>
      </c>
      <c r="C225" s="74">
        <v>2025</v>
      </c>
      <c r="D225" s="74">
        <v>2030</v>
      </c>
      <c r="E225" s="74">
        <v>2035</v>
      </c>
      <c r="F225" s="74">
        <v>2040</v>
      </c>
      <c r="G225" s="74">
        <v>2045</v>
      </c>
      <c r="H225" s="74">
        <v>2050</v>
      </c>
      <c r="I225" s="74">
        <v>2055</v>
      </c>
      <c r="J225" s="74">
        <v>2060</v>
      </c>
      <c r="K225" s="74">
        <v>2065</v>
      </c>
      <c r="L225" s="74">
        <v>2070</v>
      </c>
    </row>
    <row r="226" spans="1:12">
      <c r="A226" s="1" t="s">
        <v>87</v>
      </c>
      <c r="B226" s="86"/>
      <c r="C226" s="86">
        <v>659.69413008891399</v>
      </c>
      <c r="D226" s="86">
        <v>531.91289328377798</v>
      </c>
      <c r="E226" s="86">
        <v>470.91805477399612</v>
      </c>
      <c r="F226" s="86">
        <v>447.03496490756288</v>
      </c>
      <c r="G226" s="86">
        <v>426.7230414902416</v>
      </c>
      <c r="H226" s="86">
        <v>372.82786119389061</v>
      </c>
      <c r="I226" s="86">
        <v>274.52519945423217</v>
      </c>
      <c r="J226" s="86">
        <v>162.76852168579614</v>
      </c>
      <c r="K226" s="86">
        <v>65.947940909524164</v>
      </c>
      <c r="L226" s="86">
        <v>40.657718962521017</v>
      </c>
    </row>
    <row r="227" spans="1:12">
      <c r="A227" s="1" t="s">
        <v>119</v>
      </c>
      <c r="B227" s="87"/>
      <c r="C227" s="88">
        <v>1463.3792900889141</v>
      </c>
      <c r="D227" s="88">
        <v>1445.6673299287672</v>
      </c>
      <c r="E227" s="88">
        <v>1466.4239755121021</v>
      </c>
      <c r="F227" s="88">
        <v>1523.9869795132947</v>
      </c>
      <c r="G227" s="88">
        <v>1560.0762309134329</v>
      </c>
      <c r="H227" s="88">
        <v>1537.0502116067214</v>
      </c>
      <c r="I227" s="88">
        <v>1463.2842580212459</v>
      </c>
      <c r="J227" s="88">
        <v>1395.5362851824189</v>
      </c>
      <c r="K227" s="88">
        <v>1370.8333558475322</v>
      </c>
      <c r="L227" s="88">
        <v>1372.4547171490069</v>
      </c>
    </row>
    <row r="228" spans="1:12">
      <c r="A228" s="1" t="s">
        <v>120</v>
      </c>
      <c r="B228" s="87"/>
      <c r="C228" s="88">
        <v>-0.95105999999999125</v>
      </c>
      <c r="D228" s="88">
        <v>-0.86339378115242926</v>
      </c>
      <c r="E228" s="88">
        <v>-0.78066035816151258</v>
      </c>
      <c r="F228" s="88">
        <v>-0.70388350824586177</v>
      </c>
      <c r="G228" s="88">
        <v>-0.68579414078090706</v>
      </c>
      <c r="H228" s="88">
        <v>-0.70203430391096755</v>
      </c>
      <c r="I228" s="88">
        <v>-0.69167259522294844</v>
      </c>
      <c r="J228" s="88">
        <v>-0.65847791610948814</v>
      </c>
      <c r="K228" s="88">
        <v>-0.62799132833201932</v>
      </c>
      <c r="L228" s="88">
        <v>-0.61687501013132151</v>
      </c>
    </row>
    <row r="229" spans="1:12">
      <c r="A229" s="1" t="s">
        <v>121</v>
      </c>
      <c r="B229" s="87"/>
      <c r="C229" s="88">
        <v>-0.35549999999996085</v>
      </c>
      <c r="D229" s="88">
        <v>-0.35567007218016222</v>
      </c>
      <c r="E229" s="88">
        <v>-0.31126545465492006</v>
      </c>
      <c r="F229" s="88">
        <v>-0.28967074741368692</v>
      </c>
      <c r="G229" s="88">
        <v>-0.2760723261732792</v>
      </c>
      <c r="H229" s="88">
        <v>-0.2837142552307112</v>
      </c>
      <c r="I229" s="88">
        <v>-0.29043283958901989</v>
      </c>
      <c r="J229" s="88">
        <v>-0.28614618228396993</v>
      </c>
      <c r="K229" s="88">
        <v>-0.27241348452196534</v>
      </c>
      <c r="L229" s="88">
        <v>-0.25980112896004526</v>
      </c>
    </row>
    <row r="230" spans="1:12">
      <c r="A230" s="1" t="s">
        <v>122</v>
      </c>
      <c r="B230" s="87"/>
      <c r="C230" s="88">
        <v>-1.311989999999942</v>
      </c>
      <c r="D230" s="88">
        <v>-1.3835119410379857</v>
      </c>
      <c r="E230" s="88">
        <v>-1.322729128750959</v>
      </c>
      <c r="F230" s="88">
        <v>-1.1489197208192814</v>
      </c>
      <c r="G230" s="88">
        <v>-1.0090059521610333</v>
      </c>
      <c r="H230" s="88">
        <v>-0.99929681953091432</v>
      </c>
      <c r="I230" s="88">
        <v>-1.0269582498090783</v>
      </c>
      <c r="J230" s="88">
        <v>-1.0512774565693894</v>
      </c>
      <c r="K230" s="88">
        <v>-1.0357610769643335</v>
      </c>
      <c r="L230" s="88">
        <v>-0.98605293929124738</v>
      </c>
    </row>
    <row r="231" spans="1:12">
      <c r="A231" s="1" t="s">
        <v>123</v>
      </c>
      <c r="B231" s="87"/>
      <c r="C231" s="88">
        <v>-2.5289600000000223</v>
      </c>
      <c r="D231" s="88">
        <v>-2.7677594013877584</v>
      </c>
      <c r="E231" s="88">
        <v>-2.8971194534487821</v>
      </c>
      <c r="F231" s="88">
        <v>-2.7539740172542855</v>
      </c>
      <c r="G231" s="88">
        <v>-2.4109304323702521</v>
      </c>
      <c r="H231" s="88">
        <v>-2.2730807927851595</v>
      </c>
      <c r="I231" s="88">
        <v>-2.2512081340076175</v>
      </c>
      <c r="J231" s="88">
        <v>-2.3135235898595821</v>
      </c>
      <c r="K231" s="88">
        <v>-2.3683097104609914</v>
      </c>
      <c r="L231" s="88">
        <v>-2.3333545306840273</v>
      </c>
    </row>
    <row r="232" spans="1:12">
      <c r="A232" s="1" t="s">
        <v>124</v>
      </c>
      <c r="B232" s="87"/>
      <c r="C232" s="88">
        <v>-2.2138999999999625</v>
      </c>
      <c r="D232" s="88">
        <v>-2.2500655068744142</v>
      </c>
      <c r="E232" s="88">
        <v>-2.519134555865588</v>
      </c>
      <c r="F232" s="88">
        <v>-2.7154127336762999</v>
      </c>
      <c r="G232" s="88">
        <v>-2.6533496555027805</v>
      </c>
      <c r="H232" s="88">
        <v>-2.4314170037424954</v>
      </c>
      <c r="I232" s="88">
        <v>-2.2923960045685567</v>
      </c>
      <c r="J232" s="88">
        <v>-2.2703374856852525</v>
      </c>
      <c r="K232" s="88">
        <v>-2.3331824591113302</v>
      </c>
      <c r="L232" s="88">
        <v>-2.388434117728619</v>
      </c>
    </row>
    <row r="233" spans="1:12">
      <c r="A233" s="1" t="s">
        <v>125</v>
      </c>
      <c r="B233" s="87"/>
      <c r="C233" s="88">
        <v>-3.1095900000000296</v>
      </c>
      <c r="D233" s="88">
        <v>-2.9777696147970243</v>
      </c>
      <c r="E233" s="88">
        <v>-2.9514760714246626</v>
      </c>
      <c r="F233" s="88">
        <v>-3.2640431525968325</v>
      </c>
      <c r="G233" s="88">
        <v>-3.4582598601873809</v>
      </c>
      <c r="H233" s="88">
        <v>-3.441187038692489</v>
      </c>
      <c r="I233" s="88">
        <v>-3.153357742196913</v>
      </c>
      <c r="J233" s="88">
        <v>-2.9730583762723013</v>
      </c>
      <c r="K233" s="88">
        <v>-2.9444502020286407</v>
      </c>
      <c r="L233" s="88">
        <v>-3.0259552187354619</v>
      </c>
    </row>
    <row r="234" spans="1:12">
      <c r="A234" s="1" t="s">
        <v>126</v>
      </c>
      <c r="B234" s="87"/>
      <c r="C234" s="88">
        <v>-5.6476800000000287</v>
      </c>
      <c r="D234" s="88">
        <v>-5.1642433780528485</v>
      </c>
      <c r="E234" s="88">
        <v>-4.5876387148235986</v>
      </c>
      <c r="F234" s="88">
        <v>-4.3493878386394202</v>
      </c>
      <c r="G234" s="88">
        <v>-4.5987217759322165</v>
      </c>
      <c r="H234" s="88">
        <v>-4.9048694294344743</v>
      </c>
      <c r="I234" s="88">
        <v>-4.8806549505896291</v>
      </c>
      <c r="J234" s="88">
        <v>-4.472425038913677</v>
      </c>
      <c r="K234" s="88">
        <v>-4.2167054331515663</v>
      </c>
      <c r="L234" s="88">
        <v>-4.1761302985600146</v>
      </c>
    </row>
    <row r="235" spans="1:12">
      <c r="A235" s="1" t="s">
        <v>127</v>
      </c>
      <c r="B235" s="87"/>
      <c r="C235" s="88">
        <v>-9.569350000000064</v>
      </c>
      <c r="D235" s="88">
        <v>-9.6325214581288581</v>
      </c>
      <c r="E235" s="88">
        <v>-8.3056296494735236</v>
      </c>
      <c r="F235" s="88">
        <v>-7.1172660299779578</v>
      </c>
      <c r="G235" s="88">
        <v>-6.4860910791294586</v>
      </c>
      <c r="H235" s="88">
        <v>-7.0212062752681881</v>
      </c>
      <c r="I235" s="88">
        <v>-7.4886243820078491</v>
      </c>
      <c r="J235" s="88">
        <v>-7.4516543587923616</v>
      </c>
      <c r="K235" s="88">
        <v>-6.8283797713597831</v>
      </c>
      <c r="L235" s="88">
        <v>-6.4379538686485729</v>
      </c>
    </row>
    <row r="236" spans="1:12">
      <c r="A236" s="1" t="s">
        <v>128</v>
      </c>
      <c r="B236" s="87"/>
      <c r="C236" s="88">
        <v>-14.487990000000075</v>
      </c>
      <c r="D236" s="88">
        <v>-14.607125437468495</v>
      </c>
      <c r="E236" s="88">
        <v>-14.307939867711479</v>
      </c>
      <c r="F236" s="88">
        <v>-12.17546443445814</v>
      </c>
      <c r="G236" s="88">
        <v>-10.274095119020657</v>
      </c>
      <c r="H236" s="88">
        <v>-9.8483114700127103</v>
      </c>
      <c r="I236" s="88">
        <v>-10.660816422474534</v>
      </c>
      <c r="J236" s="88">
        <v>-11.370531880635149</v>
      </c>
      <c r="K236" s="88">
        <v>-11.314397561946457</v>
      </c>
      <c r="L236" s="88">
        <v>-10.36803368985548</v>
      </c>
    </row>
    <row r="237" spans="1:12">
      <c r="A237" s="1" t="s">
        <v>129</v>
      </c>
      <c r="B237" s="87"/>
      <c r="C237" s="88">
        <v>-22.851320000000008</v>
      </c>
      <c r="D237" s="88">
        <v>-21.521216088012793</v>
      </c>
      <c r="E237" s="88">
        <v>-21.411036660356562</v>
      </c>
      <c r="F237" s="88">
        <v>-20.905380638153915</v>
      </c>
      <c r="G237" s="88">
        <v>-17.705869491176614</v>
      </c>
      <c r="H237" s="88">
        <v>-15.844306926476765</v>
      </c>
      <c r="I237" s="88">
        <v>-15.187680066300272</v>
      </c>
      <c r="J237" s="88">
        <v>-16.440693367905236</v>
      </c>
      <c r="K237" s="88">
        <v>-17.535188738961693</v>
      </c>
      <c r="L237" s="88">
        <v>-17.448620592170286</v>
      </c>
    </row>
    <row r="238" spans="1:12">
      <c r="A238" s="1" t="s">
        <v>130</v>
      </c>
      <c r="B238" s="87"/>
      <c r="C238" s="88">
        <v>-27.144080000000013</v>
      </c>
      <c r="D238" s="88">
        <v>-33.601073359787634</v>
      </c>
      <c r="E238" s="88">
        <v>-31.477190193642315</v>
      </c>
      <c r="F238" s="88">
        <v>-31.137927597126954</v>
      </c>
      <c r="G238" s="88">
        <v>-30.207531421019198</v>
      </c>
      <c r="H238" s="88">
        <v>-27.038684713430399</v>
      </c>
      <c r="I238" s="88">
        <v>-24.19588711536117</v>
      </c>
      <c r="J238" s="88">
        <v>-23.193150330504068</v>
      </c>
      <c r="K238" s="88">
        <v>-25.106630581824938</v>
      </c>
      <c r="L238" s="88">
        <v>-26.778037641108412</v>
      </c>
    </row>
    <row r="239" spans="1:12">
      <c r="A239" s="1" t="s">
        <v>131</v>
      </c>
      <c r="B239" s="87"/>
      <c r="C239" s="88">
        <v>-37.788430000000012</v>
      </c>
      <c r="D239" s="88">
        <v>-37.056623841534545</v>
      </c>
      <c r="E239" s="88">
        <v>-45.934180058242362</v>
      </c>
      <c r="F239" s="88">
        <v>-43.116848069268656</v>
      </c>
      <c r="G239" s="88">
        <v>-42.771045291643858</v>
      </c>
      <c r="H239" s="88">
        <v>-43.957179938897589</v>
      </c>
      <c r="I239" s="88">
        <v>-39.345960207538148</v>
      </c>
      <c r="J239" s="88">
        <v>-35.209198291890722</v>
      </c>
      <c r="K239" s="88">
        <v>-33.750042935268468</v>
      </c>
      <c r="L239" s="88">
        <v>-36.534487468141208</v>
      </c>
    </row>
    <row r="240" spans="1:12">
      <c r="A240" s="1" t="s">
        <v>132</v>
      </c>
      <c r="B240" s="87"/>
      <c r="C240" s="88">
        <v>-50.846639999999958</v>
      </c>
      <c r="D240" s="88">
        <v>-44.343647557762488</v>
      </c>
      <c r="E240" s="88">
        <v>-43.099331762383038</v>
      </c>
      <c r="F240" s="88">
        <v>-52.933978304514099</v>
      </c>
      <c r="G240" s="88">
        <v>-49.220240331212764</v>
      </c>
      <c r="H240" s="88">
        <v>-51.122160621366149</v>
      </c>
      <c r="I240" s="88">
        <v>-52.539889964710461</v>
      </c>
      <c r="J240" s="88">
        <v>-47.028322170200056</v>
      </c>
      <c r="K240" s="88">
        <v>-42.083850842411529</v>
      </c>
      <c r="L240" s="88">
        <v>-40.339793057428111</v>
      </c>
    </row>
    <row r="241" spans="1:12">
      <c r="A241" s="1" t="s">
        <v>133</v>
      </c>
      <c r="B241" s="87"/>
      <c r="C241" s="88">
        <v>-77.091749999999934</v>
      </c>
      <c r="D241" s="88">
        <v>-66.30614515942284</v>
      </c>
      <c r="E241" s="88">
        <v>-58.387848783355899</v>
      </c>
      <c r="F241" s="88">
        <v>-57.305664498443406</v>
      </c>
      <c r="G241" s="88">
        <v>-71.104002379725642</v>
      </c>
      <c r="H241" s="88">
        <v>-69.743485219930832</v>
      </c>
      <c r="I241" s="88">
        <v>-72.43844462592304</v>
      </c>
      <c r="J241" s="88">
        <v>-74.447321153912966</v>
      </c>
      <c r="K241" s="88">
        <v>-66.637608230359433</v>
      </c>
      <c r="L241" s="88">
        <v>-59.631452619385932</v>
      </c>
    </row>
    <row r="242" spans="1:12">
      <c r="A242" s="1" t="s">
        <v>134</v>
      </c>
      <c r="B242" s="87"/>
      <c r="C242" s="88">
        <v>-94.200779999999966</v>
      </c>
      <c r="D242" s="88">
        <v>-111.19307571071812</v>
      </c>
      <c r="E242" s="88">
        <v>-96.860566430048607</v>
      </c>
      <c r="F242" s="88">
        <v>-86.469104122998147</v>
      </c>
      <c r="G242" s="88">
        <v>-86.107238032395088</v>
      </c>
      <c r="H242" s="88">
        <v>-111.57590023145217</v>
      </c>
      <c r="I242" s="88">
        <v>-109.44098627718888</v>
      </c>
      <c r="J242" s="88">
        <v>-113.66989761476697</v>
      </c>
      <c r="K242" s="88">
        <v>-116.82221252760824</v>
      </c>
      <c r="L242" s="88">
        <v>-104.56726595876147</v>
      </c>
    </row>
    <row r="243" spans="1:12">
      <c r="A243" s="1" t="s">
        <v>135</v>
      </c>
      <c r="B243" s="87"/>
      <c r="C243" s="88">
        <v>-103.99068000000003</v>
      </c>
      <c r="D243" s="88">
        <v>-131.64142818431472</v>
      </c>
      <c r="E243" s="88">
        <v>-157.69711245143506</v>
      </c>
      <c r="F243" s="88">
        <v>-139.29563519351689</v>
      </c>
      <c r="G243" s="88">
        <v>-126.103667165922</v>
      </c>
      <c r="H243" s="88">
        <v>-130.8292083315331</v>
      </c>
      <c r="I243" s="88">
        <v>-169.52566392464252</v>
      </c>
      <c r="J243" s="88">
        <v>-166.28192845159057</v>
      </c>
      <c r="K243" s="88">
        <v>-172.70723177152095</v>
      </c>
      <c r="L243" s="88">
        <v>-177.4967811042211</v>
      </c>
    </row>
    <row r="244" spans="1:12">
      <c r="A244" s="1" t="s">
        <v>136</v>
      </c>
      <c r="B244" s="87"/>
      <c r="C244" s="88">
        <v>-138.83329999999998</v>
      </c>
      <c r="D244" s="88">
        <v>-134.23565872164193</v>
      </c>
      <c r="E244" s="88">
        <v>-167.72231361193997</v>
      </c>
      <c r="F244" s="88">
        <v>-197.72324359622476</v>
      </c>
      <c r="G244" s="88">
        <v>-171.43754346285439</v>
      </c>
      <c r="H244" s="88">
        <v>-156.61151615576321</v>
      </c>
      <c r="I244" s="88">
        <v>-162.48029208619724</v>
      </c>
      <c r="J244" s="88">
        <v>-210.53845499685329</v>
      </c>
      <c r="K244" s="88">
        <v>-206.50997317820415</v>
      </c>
      <c r="L244" s="88">
        <v>-214.48972917824926</v>
      </c>
    </row>
    <row r="245" spans="1:12">
      <c r="A245" s="1" t="s">
        <v>137</v>
      </c>
      <c r="B245" s="87"/>
      <c r="C245" s="88">
        <v>-210.76215999999999</v>
      </c>
      <c r="D245" s="88">
        <v>-293.85350743071405</v>
      </c>
      <c r="E245" s="88">
        <v>-334.932747532387</v>
      </c>
      <c r="F245" s="88">
        <v>-413.54621040240397</v>
      </c>
      <c r="G245" s="88">
        <v>-506.84373150598401</v>
      </c>
      <c r="H245" s="88">
        <v>-525.5947908853725</v>
      </c>
      <c r="I245" s="88">
        <v>-510.86813297868616</v>
      </c>
      <c r="J245" s="88">
        <v>-513.1113648338777</v>
      </c>
      <c r="K245" s="88">
        <v>-591.79108510397111</v>
      </c>
      <c r="L245" s="88">
        <v>-623.91823976442527</v>
      </c>
    </row>
    <row r="246" spans="1:12">
      <c r="A246" s="1" t="s">
        <v>107</v>
      </c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</row>
    <row r="247" spans="1:12">
      <c r="A247" s="1" t="s">
        <v>108</v>
      </c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</row>
    <row r="248" spans="1:12">
      <c r="A248" s="1" t="s">
        <v>109</v>
      </c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</row>
    <row r="249" spans="1:12">
      <c r="A249" s="1" t="s">
        <v>110</v>
      </c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</row>
    <row r="250" spans="1:12">
      <c r="A250" s="1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</row>
    <row r="251" spans="1:12">
      <c r="A251" s="1" t="s">
        <v>112</v>
      </c>
      <c r="B251" s="74">
        <v>2020</v>
      </c>
      <c r="C251" s="74">
        <v>2025</v>
      </c>
      <c r="D251" s="74">
        <v>2030</v>
      </c>
      <c r="E251" s="74">
        <v>2035</v>
      </c>
      <c r="F251" s="74">
        <v>2040</v>
      </c>
      <c r="G251" s="74">
        <v>2045</v>
      </c>
      <c r="H251" s="74">
        <v>2050</v>
      </c>
      <c r="I251" s="74">
        <v>2055</v>
      </c>
      <c r="J251" s="74">
        <v>2060</v>
      </c>
      <c r="K251" s="74">
        <v>2065</v>
      </c>
      <c r="L251" s="74">
        <v>2070</v>
      </c>
    </row>
    <row r="252" spans="1:12">
      <c r="A252" s="1" t="s">
        <v>87</v>
      </c>
      <c r="B252" s="86"/>
      <c r="C252" s="86">
        <v>716.79119019482278</v>
      </c>
      <c r="D252" s="86">
        <v>604.99865160615434</v>
      </c>
      <c r="E252" s="86">
        <v>547.22422663429916</v>
      </c>
      <c r="F252" s="86">
        <v>492.19850353877041</v>
      </c>
      <c r="G252" s="86">
        <v>438.34409405710721</v>
      </c>
      <c r="H252" s="86">
        <v>377.6023787915974</v>
      </c>
      <c r="I252" s="86">
        <v>297.24721256471548</v>
      </c>
      <c r="J252" s="86">
        <v>189.69078165247038</v>
      </c>
      <c r="K252" s="86">
        <v>85.721356320678751</v>
      </c>
      <c r="L252" s="86">
        <v>28.184790874742703</v>
      </c>
    </row>
    <row r="253" spans="1:12">
      <c r="A253" s="1" t="s">
        <v>119</v>
      </c>
      <c r="B253" s="87"/>
      <c r="C253" s="88">
        <v>1391.0957301948224</v>
      </c>
      <c r="D253" s="88">
        <v>1374.2483312764937</v>
      </c>
      <c r="E253" s="88">
        <v>1393.967496593659</v>
      </c>
      <c r="F253" s="88">
        <v>1448.6792708986791</v>
      </c>
      <c r="G253" s="88">
        <v>1482.9706546933091</v>
      </c>
      <c r="H253" s="88">
        <v>1461.0676791652675</v>
      </c>
      <c r="I253" s="88">
        <v>1390.9482713588816</v>
      </c>
      <c r="J253" s="88">
        <v>1326.5493514691368</v>
      </c>
      <c r="K253" s="88">
        <v>1303.0675866189317</v>
      </c>
      <c r="L253" s="88">
        <v>1304.6087975539724</v>
      </c>
    </row>
    <row r="254" spans="1:12">
      <c r="A254" s="1" t="s">
        <v>120</v>
      </c>
      <c r="B254" s="87"/>
      <c r="C254" s="88">
        <v>-0.9669600000000198</v>
      </c>
      <c r="D254" s="88">
        <v>-0.84856839541884088</v>
      </c>
      <c r="E254" s="88">
        <v>-0.76957906551484323</v>
      </c>
      <c r="F254" s="88">
        <v>-0.71092342326278068</v>
      </c>
      <c r="G254" s="88">
        <v>-0.68087925732233634</v>
      </c>
      <c r="H254" s="88">
        <v>-0.6969962077058115</v>
      </c>
      <c r="I254" s="88">
        <v>-0.68670180920763257</v>
      </c>
      <c r="J254" s="88">
        <v>-0.65374568753863327</v>
      </c>
      <c r="K254" s="88">
        <v>-0.62347819519045511</v>
      </c>
      <c r="L254" s="88">
        <v>-0.6124417657108594</v>
      </c>
    </row>
    <row r="255" spans="1:12">
      <c r="A255" s="1" t="s">
        <v>121</v>
      </c>
      <c r="B255" s="87"/>
      <c r="C255" s="88">
        <v>-0.46342000000000949</v>
      </c>
      <c r="D255" s="88">
        <v>-0.48317503631398195</v>
      </c>
      <c r="E255" s="88">
        <v>-0.39750709125655453</v>
      </c>
      <c r="F255" s="88">
        <v>-0.35548458298497992</v>
      </c>
      <c r="G255" s="88">
        <v>-0.32427247289301619</v>
      </c>
      <c r="H255" s="88">
        <v>-0.32808413289557353</v>
      </c>
      <c r="I255" s="88">
        <v>-0.33585014373320454</v>
      </c>
      <c r="J255" s="88">
        <v>-0.33088975058179793</v>
      </c>
      <c r="K255" s="88">
        <v>-0.31500972415259515</v>
      </c>
      <c r="L255" s="88">
        <v>-0.30042522348645972</v>
      </c>
    </row>
    <row r="256" spans="1:12">
      <c r="A256" s="1" t="s">
        <v>122</v>
      </c>
      <c r="B256" s="87"/>
      <c r="C256" s="88">
        <v>-0.58272000000004365</v>
      </c>
      <c r="D256" s="88">
        <v>-0.65472970679300313</v>
      </c>
      <c r="E256" s="88">
        <v>-0.66732211141065301</v>
      </c>
      <c r="F256" s="88">
        <v>-0.56013827104605551</v>
      </c>
      <c r="G256" s="88">
        <v>-0.50788303823522141</v>
      </c>
      <c r="H256" s="88">
        <v>-0.49803536374151069</v>
      </c>
      <c r="I256" s="88">
        <v>-0.5038895192265459</v>
      </c>
      <c r="J256" s="88">
        <v>-0.51581698256573649</v>
      </c>
      <c r="K256" s="88">
        <v>-0.50819854000901432</v>
      </c>
      <c r="L256" s="88">
        <v>-0.48380912863427172</v>
      </c>
    </row>
    <row r="257" spans="1:12">
      <c r="A257" s="1" t="s">
        <v>123</v>
      </c>
      <c r="B257" s="87"/>
      <c r="C257" s="88">
        <v>-1.020209999999985</v>
      </c>
      <c r="D257" s="88">
        <v>-1.0803197309414527</v>
      </c>
      <c r="E257" s="88">
        <v>-1.1876676285782595</v>
      </c>
      <c r="F257" s="88">
        <v>-1.2182513320433916</v>
      </c>
      <c r="G257" s="88">
        <v>-1.0315606900003449</v>
      </c>
      <c r="H257" s="88">
        <v>-0.972571996725483</v>
      </c>
      <c r="I257" s="88">
        <v>-0.95371416583841351</v>
      </c>
      <c r="J257" s="88">
        <v>-0.96492459670652464</v>
      </c>
      <c r="K257" s="88">
        <v>-0.98776512486429691</v>
      </c>
      <c r="L257" s="88">
        <v>-0.97317616769991533</v>
      </c>
    </row>
    <row r="258" spans="1:12">
      <c r="A258" s="1" t="s">
        <v>124</v>
      </c>
      <c r="B258" s="87"/>
      <c r="C258" s="88">
        <v>-1.1595099999999938</v>
      </c>
      <c r="D258" s="88">
        <v>-1.1035179276062759</v>
      </c>
      <c r="E258" s="88">
        <v>-1.158928072959811</v>
      </c>
      <c r="F258" s="88">
        <v>-1.2640007683379277</v>
      </c>
      <c r="G258" s="88">
        <v>-1.2829383962325691</v>
      </c>
      <c r="H258" s="88">
        <v>-1.1298279865782599</v>
      </c>
      <c r="I258" s="88">
        <v>-1.065219983191084</v>
      </c>
      <c r="J258" s="88">
        <v>-1.0445657402474489</v>
      </c>
      <c r="K258" s="88">
        <v>-1.0568440857284003</v>
      </c>
      <c r="L258" s="88">
        <v>-1.0818604208709028</v>
      </c>
    </row>
    <row r="259" spans="1:12">
      <c r="A259" s="1" t="s">
        <v>125</v>
      </c>
      <c r="B259" s="87"/>
      <c r="C259" s="88">
        <v>-1.8530400000000165</v>
      </c>
      <c r="D259" s="88">
        <v>-1.8675806113061506</v>
      </c>
      <c r="E259" s="88">
        <v>-1.7030382216992415</v>
      </c>
      <c r="F259" s="88">
        <v>-1.7480531871910399</v>
      </c>
      <c r="G259" s="88">
        <v>-1.8490355075009699</v>
      </c>
      <c r="H259" s="88">
        <v>-1.9137224613079908</v>
      </c>
      <c r="I259" s="88">
        <v>-1.6853320484277114</v>
      </c>
      <c r="J259" s="88">
        <v>-1.5889581401984598</v>
      </c>
      <c r="K259" s="88">
        <v>-1.5581487975529995</v>
      </c>
      <c r="L259" s="88">
        <v>-1.5764640538455834</v>
      </c>
    </row>
    <row r="260" spans="1:12">
      <c r="A260" s="1" t="s">
        <v>126</v>
      </c>
      <c r="B260" s="87"/>
      <c r="C260" s="88">
        <v>-3.3795200000000412</v>
      </c>
      <c r="D260" s="88">
        <v>-3.0160030036691157</v>
      </c>
      <c r="E260" s="88">
        <v>-2.867050334276831</v>
      </c>
      <c r="F260" s="88">
        <v>-2.5587400272462455</v>
      </c>
      <c r="G260" s="88">
        <v>-2.5604108018428797</v>
      </c>
      <c r="H260" s="88">
        <v>-2.8075726383121524</v>
      </c>
      <c r="I260" s="88">
        <v>-2.9057932083485878</v>
      </c>
      <c r="J260" s="88">
        <v>-2.5590055607051303</v>
      </c>
      <c r="K260" s="88">
        <v>-2.4126715683647957</v>
      </c>
      <c r="L260" s="88">
        <v>-2.3658907104175708</v>
      </c>
    </row>
    <row r="261" spans="1:12">
      <c r="A261" s="1" t="s">
        <v>127</v>
      </c>
      <c r="B261" s="87"/>
      <c r="C261" s="88">
        <v>-5.3720400000000117</v>
      </c>
      <c r="D261" s="88">
        <v>-5.2873157189412181</v>
      </c>
      <c r="E261" s="88">
        <v>-4.5255039701367048</v>
      </c>
      <c r="F261" s="88">
        <v>-4.187348353361287</v>
      </c>
      <c r="G261" s="88">
        <v>-3.6547847843856958</v>
      </c>
      <c r="H261" s="88">
        <v>-3.7511217669383461</v>
      </c>
      <c r="I261" s="88">
        <v>-4.1132254356422235</v>
      </c>
      <c r="J261" s="88">
        <v>-4.2571231718803224</v>
      </c>
      <c r="K261" s="88">
        <v>-3.7490630228431345</v>
      </c>
      <c r="L261" s="88">
        <v>-3.5346768690604167</v>
      </c>
    </row>
    <row r="262" spans="1:12">
      <c r="A262" s="1" t="s">
        <v>128</v>
      </c>
      <c r="B262" s="87"/>
      <c r="C262" s="88">
        <v>-7.7934999999999359</v>
      </c>
      <c r="D262" s="88">
        <v>-8.1420963338877854</v>
      </c>
      <c r="E262" s="88">
        <v>-7.7820592079999766</v>
      </c>
      <c r="F262" s="88">
        <v>-6.5408938576774363</v>
      </c>
      <c r="G262" s="88">
        <v>-5.9682661778859609</v>
      </c>
      <c r="H262" s="88">
        <v>-5.4120369141526288</v>
      </c>
      <c r="I262" s="88">
        <v>-5.5546935510086506</v>
      </c>
      <c r="J262" s="88">
        <v>-6.0908997949844839</v>
      </c>
      <c r="K262" s="88">
        <v>-6.3039848071884208</v>
      </c>
      <c r="L262" s="88">
        <v>-5.5516449449490866</v>
      </c>
    </row>
    <row r="263" spans="1:12">
      <c r="A263" s="1" t="s">
        <v>129</v>
      </c>
      <c r="B263" s="87"/>
      <c r="C263" s="88">
        <v>-10.537439999999952</v>
      </c>
      <c r="D263" s="88">
        <v>-10.419828032703593</v>
      </c>
      <c r="E263" s="88">
        <v>-10.800041212971975</v>
      </c>
      <c r="F263" s="88">
        <v>-10.339288882182384</v>
      </c>
      <c r="G263" s="88">
        <v>-8.7121404502947009</v>
      </c>
      <c r="H263" s="88">
        <v>-8.3825193009474237</v>
      </c>
      <c r="I263" s="88">
        <v>-7.6012869631082323</v>
      </c>
      <c r="J263" s="88">
        <v>-7.8016503477516137</v>
      </c>
      <c r="K263" s="88">
        <v>-8.5547600542305631</v>
      </c>
      <c r="L263" s="88">
        <v>-8.8540411476510332</v>
      </c>
    </row>
    <row r="264" spans="1:12">
      <c r="A264" s="1" t="s">
        <v>130</v>
      </c>
      <c r="B264" s="87"/>
      <c r="C264" s="88">
        <v>-12.165219999999975</v>
      </c>
      <c r="D264" s="88">
        <v>-13.897822777545787</v>
      </c>
      <c r="E264" s="88">
        <v>-13.769514188012733</v>
      </c>
      <c r="F264" s="88">
        <v>-14.283282742698395</v>
      </c>
      <c r="G264" s="88">
        <v>-13.692125204773264</v>
      </c>
      <c r="H264" s="88">
        <v>-12.081271802411587</v>
      </c>
      <c r="I264" s="88">
        <v>-11.62418060653296</v>
      </c>
      <c r="J264" s="88">
        <v>-10.54083257419615</v>
      </c>
      <c r="K264" s="88">
        <v>-10.818679852134139</v>
      </c>
      <c r="L264" s="88">
        <v>-11.863029758212482</v>
      </c>
    </row>
    <row r="265" spans="1:12">
      <c r="A265" s="1" t="s">
        <v>131</v>
      </c>
      <c r="B265" s="87"/>
      <c r="C265" s="88">
        <v>-15.940079999999943</v>
      </c>
      <c r="D265" s="88">
        <v>-16.390290213514536</v>
      </c>
      <c r="E265" s="88">
        <v>-18.743810976567904</v>
      </c>
      <c r="F265" s="88">
        <v>-18.593758741969019</v>
      </c>
      <c r="G265" s="88">
        <v>-19.31620846864223</v>
      </c>
      <c r="H265" s="88">
        <v>-19.441734381698453</v>
      </c>
      <c r="I265" s="88">
        <v>-17.1544500114348</v>
      </c>
      <c r="J265" s="88">
        <v>-16.505416681284768</v>
      </c>
      <c r="K265" s="88">
        <v>-14.967148196836103</v>
      </c>
      <c r="L265" s="88">
        <v>-15.361669346442971</v>
      </c>
    </row>
    <row r="266" spans="1:12">
      <c r="A266" s="1" t="s">
        <v>132</v>
      </c>
      <c r="B266" s="87"/>
      <c r="C266" s="88">
        <v>-27.635509999999972</v>
      </c>
      <c r="D266" s="88">
        <v>-23.570194869786796</v>
      </c>
      <c r="E266" s="88">
        <v>-24.210576404518971</v>
      </c>
      <c r="F266" s="88">
        <v>-27.65154947912276</v>
      </c>
      <c r="G266" s="88">
        <v>-27.406125428434944</v>
      </c>
      <c r="H266" s="88">
        <v>-29.585855683578647</v>
      </c>
      <c r="I266" s="88">
        <v>-29.778118650416051</v>
      </c>
      <c r="J266" s="88">
        <v>-26.274777640414914</v>
      </c>
      <c r="K266" s="88">
        <v>-25.280679524792276</v>
      </c>
      <c r="L266" s="88">
        <v>-22.924575869285675</v>
      </c>
    </row>
    <row r="267" spans="1:12">
      <c r="A267" s="1" t="s">
        <v>133</v>
      </c>
      <c r="B267" s="87"/>
      <c r="C267" s="88">
        <v>-34.773239999999973</v>
      </c>
      <c r="D267" s="88">
        <v>-31.781378541632751</v>
      </c>
      <c r="E267" s="88">
        <v>-27.147236235946174</v>
      </c>
      <c r="F267" s="88">
        <v>-27.963566458204632</v>
      </c>
      <c r="G267" s="88">
        <v>-32.032455047292146</v>
      </c>
      <c r="H267" s="88">
        <v>-33.064029771691743</v>
      </c>
      <c r="I267" s="88">
        <v>-35.693758159913756</v>
      </c>
      <c r="J267" s="88">
        <v>-35.925713183111242</v>
      </c>
      <c r="K267" s="88">
        <v>-31.699118958490086</v>
      </c>
      <c r="L267" s="88">
        <v>-30.499792560573699</v>
      </c>
    </row>
    <row r="268" spans="1:12">
      <c r="A268" s="1" t="s">
        <v>134</v>
      </c>
      <c r="B268" s="87"/>
      <c r="C268" s="88">
        <v>-40.131710000000034</v>
      </c>
      <c r="D268" s="88">
        <v>-45.775502450851789</v>
      </c>
      <c r="E268" s="88">
        <v>-41.810044628066883</v>
      </c>
      <c r="F268" s="88">
        <v>-35.736377362984562</v>
      </c>
      <c r="G268" s="88">
        <v>-36.914587220183051</v>
      </c>
      <c r="H268" s="88">
        <v>-44.200028057123923</v>
      </c>
      <c r="I268" s="88">
        <v>-45.62344788848452</v>
      </c>
      <c r="J268" s="88">
        <v>-49.252082296007217</v>
      </c>
      <c r="K268" s="88">
        <v>-49.572145760333726</v>
      </c>
      <c r="L268" s="88">
        <v>-43.740073787126498</v>
      </c>
    </row>
    <row r="269" spans="1:12">
      <c r="A269" s="1" t="s">
        <v>135</v>
      </c>
      <c r="B269" s="87"/>
      <c r="C269" s="88">
        <v>-55.718520000000005</v>
      </c>
      <c r="D269" s="88">
        <v>-71.410257818839767</v>
      </c>
      <c r="E269" s="88">
        <v>-82.095323099306825</v>
      </c>
      <c r="F269" s="88">
        <v>-75.486742114084535</v>
      </c>
      <c r="G269" s="88">
        <v>-64.916657474367611</v>
      </c>
      <c r="H269" s="88">
        <v>-70.19082260633003</v>
      </c>
      <c r="I269" s="88">
        <v>-84.043641340140439</v>
      </c>
      <c r="J269" s="88">
        <v>-86.750186811756521</v>
      </c>
      <c r="K269" s="88">
        <v>-93.649812493129318</v>
      </c>
      <c r="L269" s="88">
        <v>-94.258393532199605</v>
      </c>
    </row>
    <row r="270" spans="1:12">
      <c r="A270" s="1" t="s">
        <v>136</v>
      </c>
      <c r="B270" s="87"/>
      <c r="C270" s="88">
        <v>-92.641519999999971</v>
      </c>
      <c r="D270" s="88">
        <v>-92.191730955636032</v>
      </c>
      <c r="E270" s="88">
        <v>-119.39571633636348</v>
      </c>
      <c r="F270" s="88">
        <v>-138.52746163719334</v>
      </c>
      <c r="G270" s="88">
        <v>-128.3776904490139</v>
      </c>
      <c r="H270" s="88">
        <v>-114.88507462380613</v>
      </c>
      <c r="I270" s="88">
        <v>-124.21893250154773</v>
      </c>
      <c r="J270" s="88">
        <v>-148.73470666339929</v>
      </c>
      <c r="K270" s="88">
        <v>-153.52456631694218</v>
      </c>
      <c r="L270" s="88">
        <v>-165.73505345722396</v>
      </c>
    </row>
    <row r="271" spans="1:12">
      <c r="A271" s="1" t="s">
        <v>137</v>
      </c>
      <c r="B271" s="87"/>
      <c r="C271" s="88">
        <v>-362.17037999999997</v>
      </c>
      <c r="D271" s="88">
        <v>-441.32936754495074</v>
      </c>
      <c r="E271" s="88">
        <v>-487.7123511737725</v>
      </c>
      <c r="F271" s="88">
        <v>-588.75490613831789</v>
      </c>
      <c r="G271" s="88">
        <v>-695.39853976690142</v>
      </c>
      <c r="H271" s="88">
        <v>-734.12399467772411</v>
      </c>
      <c r="I271" s="88">
        <v>-720.15882280796359</v>
      </c>
      <c r="J271" s="88">
        <v>-737.06727419333629</v>
      </c>
      <c r="K271" s="88">
        <v>-811.76415527546988</v>
      </c>
      <c r="L271" s="88">
        <v>-866.70698793583915</v>
      </c>
    </row>
    <row r="272" spans="1:12">
      <c r="A272" s="1" t="s">
        <v>107</v>
      </c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</row>
    <row r="273" spans="1:12">
      <c r="A273" s="1" t="s">
        <v>108</v>
      </c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</row>
    <row r="274" spans="1:12">
      <c r="A274" s="1" t="s">
        <v>109</v>
      </c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</row>
    <row r="275" spans="1:12">
      <c r="A275" s="1" t="s">
        <v>110</v>
      </c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</row>
    <row r="276" spans="1:12">
      <c r="A276" s="1"/>
    </row>
    <row r="277" spans="1:12">
      <c r="A277" s="1" t="s">
        <v>138</v>
      </c>
    </row>
    <row r="278" spans="1:12">
      <c r="A278" s="90" t="s">
        <v>86</v>
      </c>
      <c r="B278" s="91">
        <v>2020</v>
      </c>
      <c r="C278" s="91">
        <v>2025</v>
      </c>
      <c r="D278" s="91">
        <v>2030</v>
      </c>
      <c r="E278" s="91">
        <v>2035</v>
      </c>
      <c r="F278" s="91">
        <v>2040</v>
      </c>
      <c r="G278" s="91">
        <v>2045</v>
      </c>
      <c r="H278" s="91">
        <v>2050</v>
      </c>
      <c r="I278" s="91">
        <v>2055</v>
      </c>
      <c r="J278" s="91">
        <v>2060</v>
      </c>
      <c r="K278" s="91">
        <v>2065</v>
      </c>
      <c r="L278" s="91">
        <v>2070</v>
      </c>
    </row>
    <row r="279" spans="1:12">
      <c r="A279" s="90" t="s">
        <v>87</v>
      </c>
      <c r="B279" s="92"/>
      <c r="C279" s="92">
        <v>1905.117921480738</v>
      </c>
      <c r="D279" s="92">
        <v>852.21914572965136</v>
      </c>
      <c r="E279" s="92">
        <v>293.06172138519975</v>
      </c>
      <c r="F279" s="92">
        <v>-233.49050480351488</v>
      </c>
      <c r="G279" s="92">
        <v>-717.94923986670335</v>
      </c>
      <c r="H279" s="92">
        <v>-711.96581232099072</v>
      </c>
      <c r="I279" s="92">
        <v>-745.85619246567342</v>
      </c>
      <c r="J279" s="92">
        <v>-783.13820312339135</v>
      </c>
      <c r="K279" s="92">
        <v>-786.34133275074976</v>
      </c>
      <c r="L279" s="92">
        <v>-764.308474098028</v>
      </c>
    </row>
    <row r="280" spans="1:12">
      <c r="A280" s="90" t="s">
        <v>119</v>
      </c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</row>
    <row r="281" spans="1:12">
      <c r="A281" s="90" t="s">
        <v>120</v>
      </c>
      <c r="B281" s="92"/>
      <c r="C281" s="92">
        <v>243.93878757471629</v>
      </c>
      <c r="D281" s="92">
        <v>49.121575689634454</v>
      </c>
      <c r="E281" s="92">
        <v>-2.7632886171135658</v>
      </c>
      <c r="F281" s="92">
        <v>-54.829118436373406</v>
      </c>
      <c r="G281" s="92">
        <v>-111.04943434903348</v>
      </c>
      <c r="H281" s="92">
        <v>-113.67836363327801</v>
      </c>
      <c r="I281" s="92">
        <v>-111.99968394033907</v>
      </c>
      <c r="J281" s="92">
        <v>-106.62460677972066</v>
      </c>
      <c r="K281" s="92">
        <v>-101.68803965377387</v>
      </c>
      <c r="L281" s="92">
        <v>-99.888020202870095</v>
      </c>
    </row>
    <row r="282" spans="1:12">
      <c r="A282" s="90" t="s">
        <v>121</v>
      </c>
      <c r="B282" s="92"/>
      <c r="C282" s="92">
        <v>174.59115119976161</v>
      </c>
      <c r="D282" s="92">
        <v>40.832163736799814</v>
      </c>
      <c r="E282" s="92">
        <v>8.0501168406295847</v>
      </c>
      <c r="F282" s="92">
        <v>-21.164973850007915</v>
      </c>
      <c r="G282" s="92">
        <v>-50.045369114546617</v>
      </c>
      <c r="H282" s="92">
        <v>-51.354708645836254</v>
      </c>
      <c r="I282" s="92">
        <v>-52.570781556668891</v>
      </c>
      <c r="J282" s="92">
        <v>-51.794810642705514</v>
      </c>
      <c r="K282" s="92">
        <v>-49.309079487674204</v>
      </c>
      <c r="L282" s="92">
        <v>-47.026139478221836</v>
      </c>
    </row>
    <row r="283" spans="1:12">
      <c r="A283" s="90" t="s">
        <v>122</v>
      </c>
      <c r="B283" s="92"/>
      <c r="C283" s="92">
        <v>34.511435215535485</v>
      </c>
      <c r="D283" s="92">
        <v>-55.190123940264854</v>
      </c>
      <c r="E283" s="92">
        <v>-112.29913731574463</v>
      </c>
      <c r="F283" s="92">
        <v>-154.42813398293325</v>
      </c>
      <c r="G283" s="92">
        <v>-196.60914253014664</v>
      </c>
      <c r="H283" s="92">
        <v>-193.98096485215893</v>
      </c>
      <c r="I283" s="92">
        <v>-198.17317900011565</v>
      </c>
      <c r="J283" s="92">
        <v>-202.86533144792662</v>
      </c>
      <c r="K283" s="92">
        <v>-199.87035652970062</v>
      </c>
      <c r="L283" s="92">
        <v>-190.27819920683061</v>
      </c>
    </row>
    <row r="284" spans="1:12">
      <c r="A284" s="90" t="s">
        <v>123</v>
      </c>
      <c r="B284" s="92"/>
      <c r="C284" s="92">
        <v>-409.96941934616507</v>
      </c>
      <c r="D284" s="92">
        <v>-492.73287828458751</v>
      </c>
      <c r="E284" s="92">
        <v>-586.15827670319277</v>
      </c>
      <c r="F284" s="92">
        <v>-637.49621748215532</v>
      </c>
      <c r="G284" s="92">
        <v>-604.70134909695639</v>
      </c>
      <c r="H284" s="92">
        <v>-570.12443512889899</v>
      </c>
      <c r="I284" s="92">
        <v>-562.08337427323659</v>
      </c>
      <c r="J284" s="92">
        <v>-573.55684707680211</v>
      </c>
      <c r="K284" s="92">
        <v>-587.13653848560739</v>
      </c>
      <c r="L284" s="92">
        <v>-578.46798156014825</v>
      </c>
    </row>
    <row r="285" spans="1:12">
      <c r="A285" s="90" t="s">
        <v>124</v>
      </c>
      <c r="B285" s="92"/>
      <c r="C285" s="92">
        <v>468.46283856694106</v>
      </c>
      <c r="D285" s="92">
        <v>407.35775333646359</v>
      </c>
      <c r="E285" s="92">
        <v>418.13815766243596</v>
      </c>
      <c r="F285" s="92">
        <v>423.85417315284542</v>
      </c>
      <c r="G285" s="92">
        <v>387.0500735269199</v>
      </c>
      <c r="H285" s="92">
        <v>348.48983510119967</v>
      </c>
      <c r="I285" s="92">
        <v>328.56318494857624</v>
      </c>
      <c r="J285" s="92">
        <v>323.99632149732417</v>
      </c>
      <c r="K285" s="92">
        <v>330.71781620130787</v>
      </c>
      <c r="L285" s="92">
        <v>338.54805240903318</v>
      </c>
    </row>
    <row r="286" spans="1:12">
      <c r="A286" s="90" t="s">
        <v>125</v>
      </c>
      <c r="B286" s="92"/>
      <c r="C286" s="92">
        <v>504.58338607587569</v>
      </c>
      <c r="D286" s="92">
        <v>370.4306356825727</v>
      </c>
      <c r="E286" s="92">
        <v>308.75989636722488</v>
      </c>
      <c r="F286" s="92">
        <v>275.32573908581475</v>
      </c>
      <c r="G286" s="92">
        <v>230.95834557169297</v>
      </c>
      <c r="H286" s="92">
        <v>235.15034459866808</v>
      </c>
      <c r="I286" s="92">
        <v>210.54641694818082</v>
      </c>
      <c r="J286" s="92">
        <v>198.50716568317469</v>
      </c>
      <c r="K286" s="92">
        <v>195.47594332368766</v>
      </c>
      <c r="L286" s="92">
        <v>199.09427996022333</v>
      </c>
    </row>
    <row r="287" spans="1:12">
      <c r="A287" s="90" t="s">
        <v>126</v>
      </c>
      <c r="B287" s="92"/>
      <c r="C287" s="92">
        <v>371.96729005837676</v>
      </c>
      <c r="D287" s="92">
        <v>220.22138701548243</v>
      </c>
      <c r="E287" s="92">
        <v>136.9825368770293</v>
      </c>
      <c r="F287" s="92">
        <v>61.233474856880974</v>
      </c>
      <c r="G287" s="92">
        <v>-12.319752831160251</v>
      </c>
      <c r="H287" s="92">
        <v>-14.090364590709946</v>
      </c>
      <c r="I287" s="92">
        <v>-15.409529261817482</v>
      </c>
      <c r="J287" s="92">
        <v>-12.83526113016849</v>
      </c>
      <c r="K287" s="92">
        <v>-12.101158690293488</v>
      </c>
      <c r="L287" s="92">
        <v>-11.692736560613632</v>
      </c>
    </row>
    <row r="288" spans="1:12">
      <c r="A288" s="90" t="s">
        <v>127</v>
      </c>
      <c r="B288" s="92"/>
      <c r="C288" s="92">
        <v>186.73651083743567</v>
      </c>
      <c r="D288" s="92">
        <v>108.10438227204227</v>
      </c>
      <c r="E288" s="92">
        <v>51.470433036755182</v>
      </c>
      <c r="F288" s="92">
        <v>2.967439399458609</v>
      </c>
      <c r="G288" s="92">
        <v>-39.553010699222028</v>
      </c>
      <c r="H288" s="92">
        <v>-41.158627462474939</v>
      </c>
      <c r="I288" s="92">
        <v>-44.806513932922741</v>
      </c>
      <c r="J288" s="92">
        <v>-45.911799935464543</v>
      </c>
      <c r="K288" s="92">
        <v>-40.843853972135477</v>
      </c>
      <c r="L288" s="92">
        <v>-38.508315649333511</v>
      </c>
    </row>
    <row r="289" spans="1:12">
      <c r="A289" s="90" t="s">
        <v>128</v>
      </c>
      <c r="B289" s="92"/>
      <c r="C289" s="92">
        <v>81.978873436569501</v>
      </c>
      <c r="D289" s="92">
        <v>42.379089244523698</v>
      </c>
      <c r="E289" s="92">
        <v>22.037104004634408</v>
      </c>
      <c r="F289" s="92">
        <v>0.26026520165386674</v>
      </c>
      <c r="G289" s="92">
        <v>-18.011191167639993</v>
      </c>
      <c r="H289" s="92">
        <v>-16.824939103574923</v>
      </c>
      <c r="I289" s="92">
        <v>-17.780385518542257</v>
      </c>
      <c r="J289" s="92">
        <v>-19.201026876593421</v>
      </c>
      <c r="K289" s="92">
        <v>-19.452459759613461</v>
      </c>
      <c r="L289" s="92">
        <v>-17.504949523418468</v>
      </c>
    </row>
    <row r="290" spans="1:12">
      <c r="A290" s="90" t="s">
        <v>129</v>
      </c>
      <c r="B290" s="92"/>
      <c r="C290" s="92">
        <v>15.326082942888599</v>
      </c>
      <c r="D290" s="92">
        <v>-6.4287424665005553</v>
      </c>
      <c r="E290" s="92">
        <v>-30.495873289274034</v>
      </c>
      <c r="F290" s="92">
        <v>-54.713200707777474</v>
      </c>
      <c r="G290" s="92">
        <v>-70.14888526299589</v>
      </c>
      <c r="H290" s="92">
        <v>-65.484737169273103</v>
      </c>
      <c r="I290" s="92">
        <v>-60.764915288549574</v>
      </c>
      <c r="J290" s="92">
        <v>-63.804913635020554</v>
      </c>
      <c r="K290" s="92">
        <v>-69.133293754936361</v>
      </c>
      <c r="L290" s="92">
        <v>-70.371076450857373</v>
      </c>
    </row>
    <row r="291" spans="1:12">
      <c r="A291" s="90" t="s">
        <v>130</v>
      </c>
      <c r="B291" s="92"/>
      <c r="C291" s="92">
        <v>35.383544400321682</v>
      </c>
      <c r="D291" s="92">
        <v>37.671261665635626</v>
      </c>
      <c r="E291" s="92">
        <v>31.354765331079602</v>
      </c>
      <c r="F291" s="92">
        <v>26.274575411950497</v>
      </c>
      <c r="G291" s="92">
        <v>18.750104226091917</v>
      </c>
      <c r="H291" s="92">
        <v>16.488902783616151</v>
      </c>
      <c r="I291" s="92">
        <v>16.126364095338261</v>
      </c>
      <c r="J291" s="92">
        <v>14.443603201903164</v>
      </c>
      <c r="K291" s="92">
        <v>14.637344922392471</v>
      </c>
      <c r="L291" s="92">
        <v>16.158329170690692</v>
      </c>
    </row>
    <row r="292" spans="1:12">
      <c r="A292" s="90" t="s">
        <v>131</v>
      </c>
      <c r="B292" s="92"/>
      <c r="C292" s="92">
        <v>38.758753960262574</v>
      </c>
      <c r="D292" s="92">
        <v>15.676207267215078</v>
      </c>
      <c r="E292" s="92">
        <v>-9.5204325544830262</v>
      </c>
      <c r="F292" s="92">
        <v>-42.741018998135416</v>
      </c>
      <c r="G292" s="92">
        <v>-80.814260636325997</v>
      </c>
      <c r="H292" s="92">
        <v>-81.649935263257291</v>
      </c>
      <c r="I292" s="92">
        <v>-72.235521036980913</v>
      </c>
      <c r="J292" s="92">
        <v>-68.597133030530827</v>
      </c>
      <c r="K292" s="92">
        <v>-62.827054705443935</v>
      </c>
      <c r="L292" s="92">
        <v>-65.130952464207525</v>
      </c>
    </row>
    <row r="293" spans="1:12">
      <c r="A293" s="90" t="s">
        <v>132</v>
      </c>
      <c r="B293" s="92"/>
      <c r="C293" s="92">
        <v>6.2763191954784086</v>
      </c>
      <c r="D293" s="92">
        <v>-2.4088027728300161</v>
      </c>
      <c r="E293" s="92">
        <v>-10.707373705800375</v>
      </c>
      <c r="F293" s="92">
        <v>-24.72532611550562</v>
      </c>
      <c r="G293" s="92">
        <v>-35.054145607727115</v>
      </c>
      <c r="H293" s="92">
        <v>-36.626170598039828</v>
      </c>
      <c r="I293" s="92">
        <v>-37.519977903985918</v>
      </c>
      <c r="J293" s="92">
        <v>-33.510380519120048</v>
      </c>
      <c r="K293" s="92">
        <v>-30.330346296986537</v>
      </c>
      <c r="L293" s="92">
        <v>-28.819462739291346</v>
      </c>
    </row>
    <row r="294" spans="1:12">
      <c r="A294" s="90" t="s">
        <v>133</v>
      </c>
      <c r="B294" s="92"/>
      <c r="C294" s="92">
        <v>11.301452506502246</v>
      </c>
      <c r="D294" s="92">
        <v>8.7800609019172526</v>
      </c>
      <c r="E294" s="92">
        <v>6.1542335667505625</v>
      </c>
      <c r="F294" s="92">
        <v>5.1372137397829452</v>
      </c>
      <c r="G294" s="92">
        <v>2.7944749205370414</v>
      </c>
      <c r="H294" s="92">
        <v>3.734522876893454</v>
      </c>
      <c r="I294" s="92">
        <v>4.6956998141195463</v>
      </c>
      <c r="J294" s="92">
        <v>4.3680301448537193</v>
      </c>
      <c r="K294" s="92">
        <v>3.6331751173800217</v>
      </c>
      <c r="L294" s="92">
        <v>4.5401194325569119</v>
      </c>
    </row>
    <row r="295" spans="1:12">
      <c r="A295" s="90" t="s">
        <v>134</v>
      </c>
      <c r="B295" s="92"/>
      <c r="C295" s="92">
        <v>14.334898410650425</v>
      </c>
      <c r="D295" s="92">
        <v>21.952994880670321</v>
      </c>
      <c r="E295" s="92">
        <v>24.649268392766018</v>
      </c>
      <c r="F295" s="92">
        <v>26.190194810509876</v>
      </c>
      <c r="G295" s="92">
        <v>31.059580414912492</v>
      </c>
      <c r="H295" s="92">
        <v>39.505924519203141</v>
      </c>
      <c r="I295" s="92">
        <v>39.212453946818492</v>
      </c>
      <c r="J295" s="92">
        <v>41.107884213397014</v>
      </c>
      <c r="K295" s="92">
        <v>42.034765385548567</v>
      </c>
      <c r="L295" s="92">
        <v>37.496448024557367</v>
      </c>
    </row>
    <row r="296" spans="1:12">
      <c r="A296" s="90" t="s">
        <v>135</v>
      </c>
      <c r="B296" s="92"/>
      <c r="C296" s="92">
        <v>81.226584699088505</v>
      </c>
      <c r="D296" s="92">
        <v>81.676398069007618</v>
      </c>
      <c r="E296" s="92">
        <v>66.886338068485969</v>
      </c>
      <c r="F296" s="92">
        <v>31.14440518196151</v>
      </c>
      <c r="G296" s="92">
        <v>-1.0048047665639999</v>
      </c>
      <c r="H296" s="92">
        <v>-0.61845953206222148</v>
      </c>
      <c r="I296" s="92">
        <v>-1.8321861017617351</v>
      </c>
      <c r="J296" s="92">
        <v>-1.1533143101204448</v>
      </c>
      <c r="K296" s="92">
        <v>-0.66853489580488379</v>
      </c>
      <c r="L296" s="92">
        <v>-0.98379545619073561</v>
      </c>
    </row>
    <row r="297" spans="1:12">
      <c r="A297" s="90" t="s">
        <v>136</v>
      </c>
      <c r="B297" s="92"/>
      <c r="C297" s="92">
        <v>78.555811635801717</v>
      </c>
      <c r="D297" s="92">
        <v>53.282868245838451</v>
      </c>
      <c r="E297" s="92">
        <v>32.565261317086311</v>
      </c>
      <c r="F297" s="92">
        <v>-10.570662950178217</v>
      </c>
      <c r="G297" s="92">
        <v>-55.639362574318156</v>
      </c>
      <c r="H297" s="92">
        <v>-50.455295635177862</v>
      </c>
      <c r="I297" s="92">
        <v>-53.129315705047972</v>
      </c>
      <c r="J297" s="92">
        <v>-66.939545277515151</v>
      </c>
      <c r="K297" s="92">
        <v>-66.848079311430538</v>
      </c>
      <c r="L297" s="92">
        <v>-70.409056239971932</v>
      </c>
    </row>
    <row r="298" spans="1:12">
      <c r="A298" s="90" t="s">
        <v>137</v>
      </c>
      <c r="B298" s="92"/>
      <c r="C298" s="92">
        <v>-32.846379889303392</v>
      </c>
      <c r="D298" s="92">
        <v>-48.507084813969037</v>
      </c>
      <c r="E298" s="92">
        <v>-62.042007894069613</v>
      </c>
      <c r="F298" s="92">
        <v>-85.209333121306656</v>
      </c>
      <c r="G298" s="92">
        <v>-113.611109890221</v>
      </c>
      <c r="H298" s="92">
        <v>-119.28834058582888</v>
      </c>
      <c r="I298" s="92">
        <v>-116.69494869873799</v>
      </c>
      <c r="J298" s="92">
        <v>-118.76623720235577</v>
      </c>
      <c r="K298" s="92">
        <v>-132.63158215766543</v>
      </c>
      <c r="L298" s="92">
        <v>-141.06501756313421</v>
      </c>
    </row>
    <row r="299" spans="1:12">
      <c r="A299" s="90" t="s">
        <v>107</v>
      </c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</row>
    <row r="300" spans="1:12">
      <c r="A300" s="90" t="s">
        <v>108</v>
      </c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</row>
    <row r="301" spans="1:12">
      <c r="A301" s="90" t="s">
        <v>109</v>
      </c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</row>
    <row r="302" spans="1:12">
      <c r="A302" s="90" t="s">
        <v>110</v>
      </c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</row>
    <row r="303" spans="1:12">
      <c r="A303" s="1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</row>
    <row r="304" spans="1:12">
      <c r="A304" s="90" t="s">
        <v>111</v>
      </c>
      <c r="B304" s="91">
        <v>2020</v>
      </c>
      <c r="C304" s="91">
        <v>2025</v>
      </c>
      <c r="D304" s="91">
        <v>2030</v>
      </c>
      <c r="E304" s="91">
        <v>2035</v>
      </c>
      <c r="F304" s="91">
        <v>2040</v>
      </c>
      <c r="G304" s="91">
        <v>2045</v>
      </c>
      <c r="H304" s="91">
        <v>2050</v>
      </c>
      <c r="I304" s="91">
        <v>2055</v>
      </c>
      <c r="J304" s="91">
        <v>2060</v>
      </c>
      <c r="K304" s="91">
        <v>2065</v>
      </c>
      <c r="L304" s="91">
        <v>2070</v>
      </c>
    </row>
    <row r="305" spans="1:12">
      <c r="A305" s="90" t="s">
        <v>87</v>
      </c>
      <c r="B305" s="92"/>
      <c r="C305" s="92">
        <v>911.47980163984039</v>
      </c>
      <c r="D305" s="92">
        <v>383.09173937065856</v>
      </c>
      <c r="E305" s="92">
        <v>116.60399057229996</v>
      </c>
      <c r="F305" s="92">
        <v>-133.01799791606092</v>
      </c>
      <c r="G305" s="92">
        <v>-365.45534650859361</v>
      </c>
      <c r="H305" s="92">
        <v>-354.33056528665776</v>
      </c>
      <c r="I305" s="92">
        <v>-378.68216091324712</v>
      </c>
      <c r="J305" s="92">
        <v>-403.48858692163645</v>
      </c>
      <c r="K305" s="92">
        <v>-402.3340097939639</v>
      </c>
      <c r="L305" s="92">
        <v>-386.9847370623387</v>
      </c>
    </row>
    <row r="306" spans="1:12">
      <c r="A306" s="90" t="s">
        <v>119</v>
      </c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</row>
    <row r="307" spans="1:12">
      <c r="A307" s="90" t="s">
        <v>120</v>
      </c>
      <c r="B307" s="93"/>
      <c r="C307" s="94">
        <v>106.34267817493799</v>
      </c>
      <c r="D307" s="94">
        <v>19.700554429645656</v>
      </c>
      <c r="E307" s="94">
        <v>3.4670674979884231</v>
      </c>
      <c r="F307" s="94">
        <v>-12.707848986776806</v>
      </c>
      <c r="G307" s="94">
        <v>-30.068263105797307</v>
      </c>
      <c r="H307" s="94">
        <v>-30.780304035922033</v>
      </c>
      <c r="I307" s="94">
        <v>-30.326000675000614</v>
      </c>
      <c r="J307" s="94">
        <v>-28.870598410759182</v>
      </c>
      <c r="K307" s="94">
        <v>-27.533930906649125</v>
      </c>
      <c r="L307" s="94">
        <v>-27.046542110871812</v>
      </c>
    </row>
    <row r="308" spans="1:12">
      <c r="A308" s="90" t="s">
        <v>121</v>
      </c>
      <c r="B308" s="93"/>
      <c r="C308" s="94">
        <v>82.172827215149624</v>
      </c>
      <c r="D308" s="94">
        <v>10.115968074809224</v>
      </c>
      <c r="E308" s="94">
        <v>-8.931184232397424</v>
      </c>
      <c r="F308" s="94">
        <v>-26.928922432377938</v>
      </c>
      <c r="G308" s="94">
        <v>-45.27586149241219</v>
      </c>
      <c r="H308" s="94">
        <v>-46.529137857830889</v>
      </c>
      <c r="I308" s="94">
        <v>-47.630985692593377</v>
      </c>
      <c r="J308" s="94">
        <v>-46.92797389456527</v>
      </c>
      <c r="K308" s="94">
        <v>-44.675811461596794</v>
      </c>
      <c r="L308" s="94">
        <v>-42.607385149442159</v>
      </c>
    </row>
    <row r="309" spans="1:12">
      <c r="A309" s="90" t="s">
        <v>122</v>
      </c>
      <c r="B309" s="93"/>
      <c r="C309" s="94">
        <v>20.292657327509708</v>
      </c>
      <c r="D309" s="94">
        <v>-31.814803371197026</v>
      </c>
      <c r="E309" s="94">
        <v>-66.194583127595379</v>
      </c>
      <c r="F309" s="94">
        <v>-94.150548546557772</v>
      </c>
      <c r="G309" s="94">
        <v>-121.22282777371485</v>
      </c>
      <c r="H309" s="94">
        <v>-120.05636437463153</v>
      </c>
      <c r="I309" s="94">
        <v>-123.37963198410677</v>
      </c>
      <c r="J309" s="94">
        <v>-126.30136203573292</v>
      </c>
      <c r="K309" s="94">
        <v>-124.43721107754801</v>
      </c>
      <c r="L309" s="94">
        <v>-118.46523341062645</v>
      </c>
    </row>
    <row r="310" spans="1:12">
      <c r="A310" s="90" t="s">
        <v>123</v>
      </c>
      <c r="B310" s="93"/>
      <c r="C310" s="94">
        <v>-233.58790235141115</v>
      </c>
      <c r="D310" s="94">
        <v>-282.78071289924065</v>
      </c>
      <c r="E310" s="94">
        <v>-326.79217241743032</v>
      </c>
      <c r="F310" s="94">
        <v>-342.19543356655561</v>
      </c>
      <c r="G310" s="94">
        <v>-327.23903177194074</v>
      </c>
      <c r="H310" s="94">
        <v>-308.52850326299995</v>
      </c>
      <c r="I310" s="94">
        <v>-305.55969604046885</v>
      </c>
      <c r="J310" s="94">
        <v>-314.01786188533561</v>
      </c>
      <c r="K310" s="94">
        <v>-321.45406030045132</v>
      </c>
      <c r="L310" s="94">
        <v>-316.70954381335292</v>
      </c>
    </row>
    <row r="311" spans="1:12">
      <c r="A311" s="90" t="s">
        <v>124</v>
      </c>
      <c r="B311" s="93"/>
      <c r="C311" s="94">
        <v>205.72432774544822</v>
      </c>
      <c r="D311" s="94">
        <v>190.49369394790153</v>
      </c>
      <c r="E311" s="94">
        <v>211.16798614373945</v>
      </c>
      <c r="F311" s="94">
        <v>223.30532269667967</v>
      </c>
      <c r="G311" s="94">
        <v>213.76620004742546</v>
      </c>
      <c r="H311" s="94">
        <v>195.88627248685864</v>
      </c>
      <c r="I311" s="94">
        <v>184.68609362668579</v>
      </c>
      <c r="J311" s="94">
        <v>182.90895665923819</v>
      </c>
      <c r="K311" s="94">
        <v>187.97204027262967</v>
      </c>
      <c r="L311" s="94">
        <v>192.4233710968355</v>
      </c>
    </row>
    <row r="312" spans="1:12">
      <c r="A312" s="90" t="s">
        <v>125</v>
      </c>
      <c r="B312" s="93"/>
      <c r="C312" s="94">
        <v>247.17043451321086</v>
      </c>
      <c r="D312" s="94">
        <v>171.3476375785099</v>
      </c>
      <c r="E312" s="94">
        <v>143.56286690299157</v>
      </c>
      <c r="F312" s="94">
        <v>126.78886476699246</v>
      </c>
      <c r="G312" s="94">
        <v>97.389499133545129</v>
      </c>
      <c r="H312" s="94">
        <v>96.908704282549223</v>
      </c>
      <c r="I312" s="94">
        <v>88.803023346199353</v>
      </c>
      <c r="J312" s="94">
        <v>83.725537659353861</v>
      </c>
      <c r="K312" s="94">
        <v>82.919890925633766</v>
      </c>
      <c r="L312" s="94">
        <v>85.215187715019184</v>
      </c>
    </row>
    <row r="313" spans="1:12">
      <c r="A313" s="90" t="s">
        <v>126</v>
      </c>
      <c r="B313" s="93"/>
      <c r="C313" s="94">
        <v>222.28457037441396</v>
      </c>
      <c r="D313" s="94">
        <v>143.6437860375697</v>
      </c>
      <c r="E313" s="94">
        <v>96.028304398669562</v>
      </c>
      <c r="F313" s="94">
        <v>56.89238595270421</v>
      </c>
      <c r="G313" s="94">
        <v>19.404695446218522</v>
      </c>
      <c r="H313" s="94">
        <v>20.696511360996602</v>
      </c>
      <c r="I313" s="94">
        <v>20.594336319698769</v>
      </c>
      <c r="J313" s="94">
        <v>18.871775683487474</v>
      </c>
      <c r="K313" s="94">
        <v>17.792745180835478</v>
      </c>
      <c r="L313" s="94">
        <v>17.621534968998127</v>
      </c>
    </row>
    <row r="314" spans="1:12">
      <c r="A314" s="90" t="s">
        <v>127</v>
      </c>
      <c r="B314" s="93"/>
      <c r="C314" s="94">
        <v>100.11128062498162</v>
      </c>
      <c r="D314" s="94">
        <v>63.22853900213503</v>
      </c>
      <c r="E314" s="94">
        <v>35.160509756421369</v>
      </c>
      <c r="F314" s="94">
        <v>10.941275137693093</v>
      </c>
      <c r="G314" s="94">
        <v>-10.028592690127397</v>
      </c>
      <c r="H314" s="94">
        <v>-10.85597119574857</v>
      </c>
      <c r="I314" s="94">
        <v>-11.578678563143679</v>
      </c>
      <c r="J314" s="94">
        <v>-11.521516660843897</v>
      </c>
      <c r="K314" s="94">
        <v>-10.55782884098253</v>
      </c>
      <c r="L314" s="94">
        <v>-9.9541644295213914</v>
      </c>
    </row>
    <row r="315" spans="1:12">
      <c r="A315" s="90" t="s">
        <v>128</v>
      </c>
      <c r="B315" s="93"/>
      <c r="C315" s="94">
        <v>42.778917236901094</v>
      </c>
      <c r="D315" s="94">
        <v>22.110181198456928</v>
      </c>
      <c r="E315" s="94">
        <v>11.568577332143303</v>
      </c>
      <c r="F315" s="94">
        <v>-2.1638801454169226E-2</v>
      </c>
      <c r="G315" s="94">
        <v>-9.5130510361302338</v>
      </c>
      <c r="H315" s="94">
        <v>-9.118806916678432</v>
      </c>
      <c r="I315" s="94">
        <v>-9.8711263171060448</v>
      </c>
      <c r="J315" s="94">
        <v>-10.528270259847355</v>
      </c>
      <c r="K315" s="94">
        <v>-10.476294038839308</v>
      </c>
      <c r="L315" s="94">
        <v>-9.6000311943106258</v>
      </c>
    </row>
    <row r="316" spans="1:12">
      <c r="A316" s="90" t="s">
        <v>129</v>
      </c>
      <c r="B316" s="93"/>
      <c r="C316" s="94">
        <v>23.485996940342755</v>
      </c>
      <c r="D316" s="94">
        <v>10.23349111581258</v>
      </c>
      <c r="E316" s="94">
        <v>-3.3499479224588415</v>
      </c>
      <c r="F316" s="94">
        <v>-18.281789692056957</v>
      </c>
      <c r="G316" s="94">
        <v>-29.866018032425032</v>
      </c>
      <c r="H316" s="94">
        <v>-26.72595980746641</v>
      </c>
      <c r="I316" s="94">
        <v>-25.618370617543913</v>
      </c>
      <c r="J316" s="94">
        <v>-27.731936284525201</v>
      </c>
      <c r="K316" s="94">
        <v>-29.578116078444243</v>
      </c>
      <c r="L316" s="94">
        <v>-29.432094114688425</v>
      </c>
    </row>
    <row r="317" spans="1:12">
      <c r="A317" s="90" t="s">
        <v>130</v>
      </c>
      <c r="B317" s="93"/>
      <c r="C317" s="94">
        <v>19.037821716379781</v>
      </c>
      <c r="D317" s="94">
        <v>17.840545775998677</v>
      </c>
      <c r="E317" s="94">
        <v>10.532999063456021</v>
      </c>
      <c r="F317" s="94">
        <v>3.4441823591876775</v>
      </c>
      <c r="G317" s="94">
        <v>-4.337651722646342</v>
      </c>
      <c r="H317" s="94">
        <v>-3.8826210487260502</v>
      </c>
      <c r="I317" s="94">
        <v>-3.4744094101603253</v>
      </c>
      <c r="J317" s="94">
        <v>-3.3304213801033655</v>
      </c>
      <c r="K317" s="94">
        <v>-3.6051876558612168</v>
      </c>
      <c r="L317" s="94">
        <v>-3.8451934216054346</v>
      </c>
    </row>
    <row r="318" spans="1:12">
      <c r="A318" s="90" t="s">
        <v>131</v>
      </c>
      <c r="B318" s="93"/>
      <c r="C318" s="94">
        <v>37.038197215229715</v>
      </c>
      <c r="D318" s="94">
        <v>26.285562781448803</v>
      </c>
      <c r="E318" s="94">
        <v>18.366501408998133</v>
      </c>
      <c r="F318" s="94">
        <v>2.1572319993217581</v>
      </c>
      <c r="G318" s="94">
        <v>-14.623214027167371</v>
      </c>
      <c r="H318" s="94">
        <v>-15.028747740303407</v>
      </c>
      <c r="I318" s="94">
        <v>-13.452193961966355</v>
      </c>
      <c r="J318" s="94">
        <v>-12.037855021698146</v>
      </c>
      <c r="K318" s="94">
        <v>-11.53897684527575</v>
      </c>
      <c r="L318" s="94">
        <v>-12.49096499691742</v>
      </c>
    </row>
    <row r="319" spans="1:12">
      <c r="A319" s="90" t="s">
        <v>132</v>
      </c>
      <c r="B319" s="93"/>
      <c r="C319" s="94">
        <v>-0.96675187292375908</v>
      </c>
      <c r="D319" s="94">
        <v>-6.2902742015140749</v>
      </c>
      <c r="E319" s="94">
        <v>-12.063907927746053</v>
      </c>
      <c r="F319" s="94">
        <v>-22.963905964063496</v>
      </c>
      <c r="G319" s="94">
        <v>-29.735510909197245</v>
      </c>
      <c r="H319" s="94">
        <v>-30.884521380412185</v>
      </c>
      <c r="I319" s="94">
        <v>-31.741016717932318</v>
      </c>
      <c r="J319" s="94">
        <v>-28.411303510975159</v>
      </c>
      <c r="K319" s="94">
        <v>-25.424191296197279</v>
      </c>
      <c r="L319" s="94">
        <v>-24.370550579641126</v>
      </c>
    </row>
    <row r="320" spans="1:12">
      <c r="A320" s="90" t="s">
        <v>133</v>
      </c>
      <c r="B320" s="93"/>
      <c r="C320" s="94">
        <v>5.8546615616244484</v>
      </c>
      <c r="D320" s="94">
        <v>0.64186354870481299</v>
      </c>
      <c r="E320" s="94">
        <v>-3.7318592114164009</v>
      </c>
      <c r="F320" s="94">
        <v>-8.2977049574451449</v>
      </c>
      <c r="G320" s="94">
        <v>-16.557923673941698</v>
      </c>
      <c r="H320" s="94">
        <v>-16.241101293554937</v>
      </c>
      <c r="I320" s="94">
        <v>-16.86867401316761</v>
      </c>
      <c r="J320" s="94">
        <v>-17.33647924364103</v>
      </c>
      <c r="K320" s="94">
        <v>-15.517838573977867</v>
      </c>
      <c r="L320" s="94">
        <v>-13.886321557049216</v>
      </c>
    </row>
    <row r="321" spans="1:12">
      <c r="A321" s="90" t="s">
        <v>134</v>
      </c>
      <c r="B321" s="93"/>
      <c r="C321" s="94">
        <v>1.8658928695860488</v>
      </c>
      <c r="D321" s="94">
        <v>8.5545448717639943</v>
      </c>
      <c r="E321" s="94">
        <v>13.420570505018828</v>
      </c>
      <c r="F321" s="94">
        <v>17.655488169439597</v>
      </c>
      <c r="G321" s="94">
        <v>23.536549209164239</v>
      </c>
      <c r="H321" s="94">
        <v>30.498152377926502</v>
      </c>
      <c r="I321" s="94">
        <v>29.914595077866025</v>
      </c>
      <c r="J321" s="94">
        <v>31.070525544020942</v>
      </c>
      <c r="K321" s="94">
        <v>31.932179183880553</v>
      </c>
      <c r="L321" s="94">
        <v>28.582412549107939</v>
      </c>
    </row>
    <row r="322" spans="1:12">
      <c r="A322" s="90" t="s">
        <v>135</v>
      </c>
      <c r="B322" s="93"/>
      <c r="C322" s="94">
        <v>49.618730287196314</v>
      </c>
      <c r="D322" s="94">
        <v>46.891526308274187</v>
      </c>
      <c r="E322" s="94">
        <v>34.87427577738211</v>
      </c>
      <c r="F322" s="94">
        <v>10.250737205518034</v>
      </c>
      <c r="G322" s="94">
        <v>-10.691397868415127</v>
      </c>
      <c r="H322" s="94">
        <v>-11.092041575934328</v>
      </c>
      <c r="I322" s="94">
        <v>-14.372828028393604</v>
      </c>
      <c r="J322" s="94">
        <v>-14.097815673069634</v>
      </c>
      <c r="K322" s="94">
        <v>-14.642569650194169</v>
      </c>
      <c r="L322" s="94">
        <v>-15.048640137097006</v>
      </c>
    </row>
    <row r="323" spans="1:12">
      <c r="A323" s="90" t="s">
        <v>136</v>
      </c>
      <c r="B323" s="93"/>
      <c r="C323" s="94">
        <v>-9.2602077526250461</v>
      </c>
      <c r="D323" s="94">
        <v>-13.257820376495651</v>
      </c>
      <c r="E323" s="94">
        <v>-22.33737679073089</v>
      </c>
      <c r="F323" s="94">
        <v>-33.545685404438288</v>
      </c>
      <c r="G323" s="94">
        <v>-35.642933076648603</v>
      </c>
      <c r="H323" s="94">
        <v>-32.56050965628669</v>
      </c>
      <c r="I323" s="94">
        <v>-33.780664725620319</v>
      </c>
      <c r="J323" s="94">
        <v>-43.772256122765675</v>
      </c>
      <c r="K323" s="94">
        <v>-42.93470966145793</v>
      </c>
      <c r="L323" s="94">
        <v>-44.593750635404334</v>
      </c>
    </row>
    <row r="324" spans="1:12">
      <c r="A324" s="90" t="s">
        <v>137</v>
      </c>
      <c r="B324" s="93"/>
      <c r="C324" s="94">
        <v>-8.4843301861117677</v>
      </c>
      <c r="D324" s="94">
        <v>-13.852544451925029</v>
      </c>
      <c r="E324" s="94">
        <v>-18.144636584733501</v>
      </c>
      <c r="F324" s="94">
        <v>-25.360007851871217</v>
      </c>
      <c r="G324" s="94">
        <v>-34.750013164382899</v>
      </c>
      <c r="H324" s="94">
        <v>-36.035615648493298</v>
      </c>
      <c r="I324" s="94">
        <v>-35.02593253649318</v>
      </c>
      <c r="J324" s="94">
        <v>-35.179732083874477</v>
      </c>
      <c r="K324" s="94">
        <v>-40.574138969467832</v>
      </c>
      <c r="L324" s="94">
        <v>-42.776827841771201</v>
      </c>
    </row>
    <row r="325" spans="1:12">
      <c r="A325" s="90" t="s">
        <v>107</v>
      </c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</row>
    <row r="326" spans="1:12">
      <c r="A326" s="90" t="s">
        <v>108</v>
      </c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</row>
    <row r="327" spans="1:12">
      <c r="A327" s="90" t="s">
        <v>109</v>
      </c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</row>
    <row r="328" spans="1:12">
      <c r="A328" s="90" t="s">
        <v>110</v>
      </c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</row>
    <row r="329" spans="1:12">
      <c r="A329" s="1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</row>
    <row r="330" spans="1:12">
      <c r="A330" s="90" t="s">
        <v>112</v>
      </c>
      <c r="B330" s="91">
        <v>2020</v>
      </c>
      <c r="C330" s="91">
        <v>2025</v>
      </c>
      <c r="D330" s="91">
        <v>2030</v>
      </c>
      <c r="E330" s="91">
        <v>2035</v>
      </c>
      <c r="F330" s="91">
        <v>2040</v>
      </c>
      <c r="G330" s="91">
        <v>2045</v>
      </c>
      <c r="H330" s="91">
        <v>2050</v>
      </c>
      <c r="I330" s="91">
        <v>2055</v>
      </c>
      <c r="J330" s="91">
        <v>2060</v>
      </c>
      <c r="K330" s="91">
        <v>2065</v>
      </c>
      <c r="L330" s="91">
        <v>2070</v>
      </c>
    </row>
    <row r="331" spans="1:12">
      <c r="A331" s="90" t="s">
        <v>87</v>
      </c>
      <c r="B331" s="92"/>
      <c r="C331" s="92">
        <v>993.63811984089705</v>
      </c>
      <c r="D331" s="92">
        <v>469.12740635899274</v>
      </c>
      <c r="E331" s="92">
        <v>176.45773081289985</v>
      </c>
      <c r="F331" s="92">
        <v>-100.47250688745387</v>
      </c>
      <c r="G331" s="92">
        <v>-352.4938933581094</v>
      </c>
      <c r="H331" s="92">
        <v>-357.63524703433285</v>
      </c>
      <c r="I331" s="92">
        <v>-367.17403155242647</v>
      </c>
      <c r="J331" s="92">
        <v>-379.6496162017549</v>
      </c>
      <c r="K331" s="92">
        <v>-384.00732295678563</v>
      </c>
      <c r="L331" s="92">
        <v>-377.32373703568919</v>
      </c>
    </row>
    <row r="332" spans="1:12">
      <c r="A332" s="90" t="s">
        <v>119</v>
      </c>
      <c r="B332" s="93"/>
      <c r="C332" s="93"/>
      <c r="D332" s="93"/>
      <c r="E332" s="93"/>
      <c r="F332" s="93"/>
      <c r="G332" s="93"/>
      <c r="H332" s="93"/>
      <c r="I332" s="93"/>
      <c r="J332" s="93"/>
      <c r="K332" s="93"/>
      <c r="L332" s="93"/>
    </row>
    <row r="333" spans="1:12">
      <c r="A333" s="90" t="s">
        <v>120</v>
      </c>
      <c r="B333" s="93"/>
      <c r="C333" s="94">
        <v>137.5961093997783</v>
      </c>
      <c r="D333" s="94">
        <v>29.421021259988798</v>
      </c>
      <c r="E333" s="94">
        <v>-6.2303561151019888</v>
      </c>
      <c r="F333" s="94">
        <v>-42.121269449596603</v>
      </c>
      <c r="G333" s="94">
        <v>-80.981171243236162</v>
      </c>
      <c r="H333" s="94">
        <v>-82.898059597355982</v>
      </c>
      <c r="I333" s="94">
        <v>-81.673683265338454</v>
      </c>
      <c r="J333" s="94">
        <v>-77.754008368961479</v>
      </c>
      <c r="K333" s="94">
        <v>-74.154108747124752</v>
      </c>
      <c r="L333" s="94">
        <v>-72.841478091998283</v>
      </c>
    </row>
    <row r="334" spans="1:12">
      <c r="A334" s="90" t="s">
        <v>121</v>
      </c>
      <c r="B334" s="93"/>
      <c r="C334" s="94">
        <v>92.418323984611987</v>
      </c>
      <c r="D334" s="94">
        <v>30.716195661990589</v>
      </c>
      <c r="E334" s="94">
        <v>16.981301073027009</v>
      </c>
      <c r="F334" s="94">
        <v>5.7639485823700225</v>
      </c>
      <c r="G334" s="94">
        <v>-4.769507622134423</v>
      </c>
      <c r="H334" s="94">
        <v>-4.8255707880053658</v>
      </c>
      <c r="I334" s="94">
        <v>-4.9397958640755135</v>
      </c>
      <c r="J334" s="94">
        <v>-4.8668367481402468</v>
      </c>
      <c r="K334" s="94">
        <v>-4.6332680260774071</v>
      </c>
      <c r="L334" s="94">
        <v>-4.4187543287796807</v>
      </c>
    </row>
    <row r="335" spans="1:12">
      <c r="A335" s="90" t="s">
        <v>122</v>
      </c>
      <c r="B335" s="93"/>
      <c r="C335" s="94">
        <v>14.218777888025777</v>
      </c>
      <c r="D335" s="94">
        <v>-23.375320569067828</v>
      </c>
      <c r="E335" s="94">
        <v>-46.104554188149251</v>
      </c>
      <c r="F335" s="94">
        <v>-60.277585436375475</v>
      </c>
      <c r="G335" s="94">
        <v>-75.386314756431773</v>
      </c>
      <c r="H335" s="94">
        <v>-73.924600477527392</v>
      </c>
      <c r="I335" s="94">
        <v>-74.793547016008887</v>
      </c>
      <c r="J335" s="94">
        <v>-76.563969412193686</v>
      </c>
      <c r="K335" s="94">
        <v>-75.433145452152601</v>
      </c>
      <c r="L335" s="94">
        <v>-71.812965796204153</v>
      </c>
    </row>
    <row r="336" spans="1:12">
      <c r="A336" s="90" t="s">
        <v>123</v>
      </c>
      <c r="B336" s="93"/>
      <c r="C336" s="94">
        <v>-176.38151699475395</v>
      </c>
      <c r="D336" s="94">
        <v>-209.95216538534686</v>
      </c>
      <c r="E336" s="94">
        <v>-259.36610428576245</v>
      </c>
      <c r="F336" s="94">
        <v>-295.30078391559965</v>
      </c>
      <c r="G336" s="94">
        <v>-277.46231732501559</v>
      </c>
      <c r="H336" s="94">
        <v>-261.59593186589899</v>
      </c>
      <c r="I336" s="94">
        <v>-256.52367823276779</v>
      </c>
      <c r="J336" s="94">
        <v>-259.53898519146645</v>
      </c>
      <c r="K336" s="94">
        <v>-265.68247818515607</v>
      </c>
      <c r="L336" s="94">
        <v>-261.75843774679527</v>
      </c>
    </row>
    <row r="337" spans="1:12">
      <c r="A337" s="90" t="s">
        <v>124</v>
      </c>
      <c r="B337" s="93"/>
      <c r="C337" s="94">
        <v>262.73851082149281</v>
      </c>
      <c r="D337" s="94">
        <v>216.86405938856205</v>
      </c>
      <c r="E337" s="94">
        <v>206.9701715186965</v>
      </c>
      <c r="F337" s="94">
        <v>200.54885045616572</v>
      </c>
      <c r="G337" s="94">
        <v>173.28387347949445</v>
      </c>
      <c r="H337" s="94">
        <v>152.60356261434103</v>
      </c>
      <c r="I337" s="94">
        <v>143.87709132189042</v>
      </c>
      <c r="J337" s="94">
        <v>141.08736483808599</v>
      </c>
      <c r="K337" s="94">
        <v>142.7457759286782</v>
      </c>
      <c r="L337" s="94">
        <v>146.12468131219765</v>
      </c>
    </row>
    <row r="338" spans="1:12">
      <c r="A338" s="90" t="s">
        <v>125</v>
      </c>
      <c r="B338" s="93"/>
      <c r="C338" s="94">
        <v>257.41295156266483</v>
      </c>
      <c r="D338" s="94">
        <v>199.0829981040628</v>
      </c>
      <c r="E338" s="94">
        <v>165.19702946423331</v>
      </c>
      <c r="F338" s="94">
        <v>148.5368743188223</v>
      </c>
      <c r="G338" s="94">
        <v>133.56884643814786</v>
      </c>
      <c r="H338" s="94">
        <v>138.24164031611886</v>
      </c>
      <c r="I338" s="94">
        <v>121.74339360198148</v>
      </c>
      <c r="J338" s="94">
        <v>114.78162802382083</v>
      </c>
      <c r="K338" s="94">
        <v>112.55605239805389</v>
      </c>
      <c r="L338" s="94">
        <v>113.87909224520413</v>
      </c>
    </row>
    <row r="339" spans="1:12">
      <c r="A339" s="90" t="s">
        <v>126</v>
      </c>
      <c r="B339" s="93"/>
      <c r="C339" s="94">
        <v>149.68271968396277</v>
      </c>
      <c r="D339" s="94">
        <v>76.577600977912752</v>
      </c>
      <c r="E339" s="94">
        <v>40.954232478359742</v>
      </c>
      <c r="F339" s="94">
        <v>4.3410889041767673</v>
      </c>
      <c r="G339" s="94">
        <v>-31.724448277378773</v>
      </c>
      <c r="H339" s="94">
        <v>-34.786875951706548</v>
      </c>
      <c r="I339" s="94">
        <v>-36.003865581516251</v>
      </c>
      <c r="J339" s="94">
        <v>-31.707036813655964</v>
      </c>
      <c r="K339" s="94">
        <v>-29.893903871128966</v>
      </c>
      <c r="L339" s="94">
        <v>-29.314271529611759</v>
      </c>
    </row>
    <row r="340" spans="1:12">
      <c r="A340" s="90" t="s">
        <v>127</v>
      </c>
      <c r="B340" s="93"/>
      <c r="C340" s="94">
        <v>86.625230212454071</v>
      </c>
      <c r="D340" s="94">
        <v>44.875843269907236</v>
      </c>
      <c r="E340" s="94">
        <v>16.309923280333813</v>
      </c>
      <c r="F340" s="94">
        <v>-7.9738357382344844</v>
      </c>
      <c r="G340" s="94">
        <v>-29.524418009094632</v>
      </c>
      <c r="H340" s="94">
        <v>-30.302656266726366</v>
      </c>
      <c r="I340" s="94">
        <v>-33.227835369779065</v>
      </c>
      <c r="J340" s="94">
        <v>-34.39028327462065</v>
      </c>
      <c r="K340" s="94">
        <v>-30.28602513115295</v>
      </c>
      <c r="L340" s="94">
        <v>-28.554151219812123</v>
      </c>
    </row>
    <row r="341" spans="1:12">
      <c r="A341" s="90" t="s">
        <v>128</v>
      </c>
      <c r="B341" s="93"/>
      <c r="C341" s="94">
        <v>39.199956199668406</v>
      </c>
      <c r="D341" s="94">
        <v>20.268908046066773</v>
      </c>
      <c r="E341" s="94">
        <v>10.468526672491107</v>
      </c>
      <c r="F341" s="94">
        <v>0.28190400310803598</v>
      </c>
      <c r="G341" s="94">
        <v>-8.4981401315097607</v>
      </c>
      <c r="H341" s="94">
        <v>-7.7061321868964914</v>
      </c>
      <c r="I341" s="94">
        <v>-7.9092592014362131</v>
      </c>
      <c r="J341" s="94">
        <v>-8.6727566167460655</v>
      </c>
      <c r="K341" s="94">
        <v>-8.9761657207741532</v>
      </c>
      <c r="L341" s="94">
        <v>-7.9049183291078409</v>
      </c>
    </row>
    <row r="342" spans="1:12">
      <c r="A342" s="90" t="s">
        <v>129</v>
      </c>
      <c r="B342" s="93"/>
      <c r="C342" s="94">
        <v>-8.1599139974541561</v>
      </c>
      <c r="D342" s="94">
        <v>-16.662233582313135</v>
      </c>
      <c r="E342" s="94">
        <v>-27.145925366815192</v>
      </c>
      <c r="F342" s="94">
        <v>-36.431411015720521</v>
      </c>
      <c r="G342" s="94">
        <v>-40.282867230570851</v>
      </c>
      <c r="H342" s="94">
        <v>-38.758777361806693</v>
      </c>
      <c r="I342" s="94">
        <v>-35.146544671005657</v>
      </c>
      <c r="J342" s="94">
        <v>-36.072977350495357</v>
      </c>
      <c r="K342" s="94">
        <v>-39.555177676492114</v>
      </c>
      <c r="L342" s="94">
        <v>-40.938982336168948</v>
      </c>
    </row>
    <row r="343" spans="1:12">
      <c r="A343" s="90" t="s">
        <v>130</v>
      </c>
      <c r="B343" s="93"/>
      <c r="C343" s="94">
        <v>16.345722683941901</v>
      </c>
      <c r="D343" s="94">
        <v>19.830715889636952</v>
      </c>
      <c r="E343" s="94">
        <v>20.82176626762358</v>
      </c>
      <c r="F343" s="94">
        <v>22.830393052762819</v>
      </c>
      <c r="G343" s="94">
        <v>23.087755948738259</v>
      </c>
      <c r="H343" s="94">
        <v>20.371523832342202</v>
      </c>
      <c r="I343" s="94">
        <v>19.600773505498587</v>
      </c>
      <c r="J343" s="94">
        <v>17.774024582006529</v>
      </c>
      <c r="K343" s="94">
        <v>18.242532578253687</v>
      </c>
      <c r="L343" s="94">
        <v>20.003522592296125</v>
      </c>
    </row>
    <row r="344" spans="1:12">
      <c r="A344" s="90" t="s">
        <v>131</v>
      </c>
      <c r="B344" s="93"/>
      <c r="C344" s="94">
        <v>1.7205567450328607</v>
      </c>
      <c r="D344" s="94">
        <v>-10.609355514233725</v>
      </c>
      <c r="E344" s="94">
        <v>-27.886933963481159</v>
      </c>
      <c r="F344" s="94">
        <v>-44.898250997457176</v>
      </c>
      <c r="G344" s="94">
        <v>-66.191046609158619</v>
      </c>
      <c r="H344" s="94">
        <v>-66.621187522953889</v>
      </c>
      <c r="I344" s="94">
        <v>-58.783327075014562</v>
      </c>
      <c r="J344" s="94">
        <v>-56.559278008832685</v>
      </c>
      <c r="K344" s="94">
        <v>-51.288077860168187</v>
      </c>
      <c r="L344" s="94">
        <v>-52.639987467290105</v>
      </c>
    </row>
    <row r="345" spans="1:12">
      <c r="A345" s="90" t="s">
        <v>132</v>
      </c>
      <c r="B345" s="93"/>
      <c r="C345" s="94">
        <v>7.243071068402168</v>
      </c>
      <c r="D345" s="94">
        <v>3.8814714286840588</v>
      </c>
      <c r="E345" s="94">
        <v>1.3565342219456769</v>
      </c>
      <c r="F345" s="94">
        <v>-1.761420151442125</v>
      </c>
      <c r="G345" s="94">
        <v>-5.318634698529868</v>
      </c>
      <c r="H345" s="94">
        <v>-5.7416492176276419</v>
      </c>
      <c r="I345" s="94">
        <v>-5.7789611860536034</v>
      </c>
      <c r="J345" s="94">
        <v>-5.0990770081448851</v>
      </c>
      <c r="K345" s="94">
        <v>-4.9061550007892594</v>
      </c>
      <c r="L345" s="94">
        <v>-4.4489121596502201</v>
      </c>
    </row>
    <row r="346" spans="1:12">
      <c r="A346" s="90" t="s">
        <v>133</v>
      </c>
      <c r="B346" s="93"/>
      <c r="C346" s="94">
        <v>5.4467909448777974</v>
      </c>
      <c r="D346" s="94">
        <v>8.1381973532124405</v>
      </c>
      <c r="E346" s="94">
        <v>9.8860927781669634</v>
      </c>
      <c r="F346" s="94">
        <v>13.43491869722809</v>
      </c>
      <c r="G346" s="94">
        <v>19.352398594478739</v>
      </c>
      <c r="H346" s="94">
        <v>19.975624170448391</v>
      </c>
      <c r="I346" s="94">
        <v>21.564373827287156</v>
      </c>
      <c r="J346" s="94">
        <v>21.704509388494749</v>
      </c>
      <c r="K346" s="94">
        <v>19.151013691357889</v>
      </c>
      <c r="L346" s="94">
        <v>18.426440989606128</v>
      </c>
    </row>
    <row r="347" spans="1:12">
      <c r="A347" s="90" t="s">
        <v>134</v>
      </c>
      <c r="B347" s="93"/>
      <c r="C347" s="94">
        <v>12.469005541064377</v>
      </c>
      <c r="D347" s="94">
        <v>13.398450008906327</v>
      </c>
      <c r="E347" s="94">
        <v>11.22869788774719</v>
      </c>
      <c r="F347" s="94">
        <v>8.5347066410702794</v>
      </c>
      <c r="G347" s="94">
        <v>7.5230312057482536</v>
      </c>
      <c r="H347" s="94">
        <v>9.0077721412766412</v>
      </c>
      <c r="I347" s="94">
        <v>9.2978588689524653</v>
      </c>
      <c r="J347" s="94">
        <v>10.037358669376069</v>
      </c>
      <c r="K347" s="94">
        <v>10.102586201668011</v>
      </c>
      <c r="L347" s="94">
        <v>8.9140354754494293</v>
      </c>
    </row>
    <row r="348" spans="1:12">
      <c r="A348" s="90" t="s">
        <v>135</v>
      </c>
      <c r="B348" s="93"/>
      <c r="C348" s="94">
        <v>31.607854411892195</v>
      </c>
      <c r="D348" s="94">
        <v>34.784871760733431</v>
      </c>
      <c r="E348" s="94">
        <v>32.012062291103867</v>
      </c>
      <c r="F348" s="94">
        <v>20.893667976443478</v>
      </c>
      <c r="G348" s="94">
        <v>9.6865931018511269</v>
      </c>
      <c r="H348" s="94">
        <v>10.473582043872106</v>
      </c>
      <c r="I348" s="94">
        <v>12.540641926631869</v>
      </c>
      <c r="J348" s="94">
        <v>12.94450136294919</v>
      </c>
      <c r="K348" s="94">
        <v>13.974034754389285</v>
      </c>
      <c r="L348" s="94">
        <v>14.064844680906271</v>
      </c>
    </row>
    <row r="349" spans="1:12">
      <c r="A349" s="90" t="s">
        <v>136</v>
      </c>
      <c r="B349" s="93"/>
      <c r="C349" s="94">
        <v>87.816019388426767</v>
      </c>
      <c r="D349" s="94">
        <v>66.540688622334102</v>
      </c>
      <c r="E349" s="94">
        <v>54.902638107817204</v>
      </c>
      <c r="F349" s="94">
        <v>22.975022454260071</v>
      </c>
      <c r="G349" s="94">
        <v>-19.996429497669549</v>
      </c>
      <c r="H349" s="94">
        <v>-17.894785978891168</v>
      </c>
      <c r="I349" s="94">
        <v>-19.348650979427649</v>
      </c>
      <c r="J349" s="94">
        <v>-23.167289154749479</v>
      </c>
      <c r="K349" s="94">
        <v>-23.913369649972612</v>
      </c>
      <c r="L349" s="94">
        <v>-25.815305604567602</v>
      </c>
    </row>
    <row r="350" spans="1:12">
      <c r="A350" s="90" t="s">
        <v>137</v>
      </c>
      <c r="B350" s="93"/>
      <c r="C350" s="94">
        <v>-24.362049703191627</v>
      </c>
      <c r="D350" s="94">
        <v>-34.65454036204401</v>
      </c>
      <c r="E350" s="94">
        <v>-43.897371309336108</v>
      </c>
      <c r="F350" s="94">
        <v>-59.849325269435433</v>
      </c>
      <c r="G350" s="94">
        <v>-78.861096725838109</v>
      </c>
      <c r="H350" s="94">
        <v>-83.252724937335572</v>
      </c>
      <c r="I350" s="94">
        <v>-81.669016162244816</v>
      </c>
      <c r="J350" s="94">
        <v>-83.586505118481298</v>
      </c>
      <c r="K350" s="94">
        <v>-92.057443188197595</v>
      </c>
      <c r="L350" s="94">
        <v>-98.288189721363011</v>
      </c>
    </row>
    <row r="351" spans="1:12">
      <c r="A351" s="90" t="s">
        <v>107</v>
      </c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</row>
    <row r="352" spans="1:12">
      <c r="A352" s="90" t="s">
        <v>108</v>
      </c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</row>
    <row r="353" spans="1:12">
      <c r="A353" s="90" t="s">
        <v>109</v>
      </c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</row>
    <row r="354" spans="1:12">
      <c r="A354" s="90" t="s">
        <v>110</v>
      </c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</row>
    <row r="355" spans="1:12">
      <c r="A355" s="1"/>
    </row>
    <row r="356" spans="1:12">
      <c r="A356" s="1" t="s">
        <v>139</v>
      </c>
      <c r="B356" s="73" t="s">
        <v>140</v>
      </c>
      <c r="C356" s="73"/>
      <c r="D356" s="73"/>
      <c r="E356" s="73"/>
      <c r="F356" s="73"/>
      <c r="G356" s="73"/>
      <c r="H356" s="73"/>
      <c r="I356" s="73"/>
      <c r="J356" s="73"/>
      <c r="K356" s="73"/>
      <c r="L356" s="73"/>
    </row>
    <row r="357" spans="1:12">
      <c r="A357" s="1"/>
    </row>
    <row r="358" spans="1:12">
      <c r="A358" s="1" t="s">
        <v>141</v>
      </c>
    </row>
    <row r="359" spans="1:12">
      <c r="A359" s="1"/>
      <c r="B359" s="74"/>
      <c r="C359" s="95">
        <v>2025</v>
      </c>
      <c r="D359" s="95">
        <v>2030</v>
      </c>
      <c r="E359" s="95">
        <v>2035</v>
      </c>
      <c r="F359" s="95">
        <v>2040</v>
      </c>
      <c r="G359" s="95">
        <v>2045</v>
      </c>
      <c r="H359" s="95">
        <v>2050</v>
      </c>
      <c r="I359" s="95">
        <v>2055</v>
      </c>
      <c r="J359" s="95">
        <v>2060</v>
      </c>
      <c r="K359" s="95">
        <v>2065</v>
      </c>
      <c r="L359" s="95">
        <v>2070</v>
      </c>
    </row>
    <row r="360" spans="1:12">
      <c r="A360" s="1" t="s">
        <v>120</v>
      </c>
      <c r="C360" s="96">
        <v>0.99934000000000001</v>
      </c>
      <c r="D360" s="96">
        <v>0.99941000000000002</v>
      </c>
      <c r="E360" s="96">
        <v>0.99946000000000002</v>
      </c>
      <c r="F360" s="96">
        <v>0.99951999999999996</v>
      </c>
      <c r="G360" s="96">
        <v>0.99955000000000005</v>
      </c>
      <c r="H360" s="96">
        <v>0.99955000000000005</v>
      </c>
      <c r="I360" s="97">
        <v>0.99955000000000005</v>
      </c>
      <c r="J360" s="97">
        <v>0.99955000000000005</v>
      </c>
      <c r="K360" s="97">
        <v>0.99955000000000005</v>
      </c>
      <c r="L360" s="97">
        <v>0.99955000000000005</v>
      </c>
    </row>
    <row r="361" spans="1:12">
      <c r="A361" s="1" t="s">
        <v>121</v>
      </c>
      <c r="C361" s="96">
        <v>0.99975000000000003</v>
      </c>
      <c r="D361" s="96">
        <v>0.99977000000000005</v>
      </c>
      <c r="E361" s="96">
        <v>0.99978999999999996</v>
      </c>
      <c r="F361" s="96">
        <v>0.99980000000000002</v>
      </c>
      <c r="G361" s="96">
        <v>0.99980999999999998</v>
      </c>
      <c r="H361" s="96">
        <v>0.99980999999999998</v>
      </c>
      <c r="I361" s="97">
        <v>0.99980999999999998</v>
      </c>
      <c r="J361" s="97">
        <v>0.99980999999999998</v>
      </c>
      <c r="K361" s="97">
        <v>0.99980999999999998</v>
      </c>
      <c r="L361" s="97">
        <v>0.99980999999999998</v>
      </c>
    </row>
    <row r="362" spans="1:12">
      <c r="A362" s="1" t="s">
        <v>122</v>
      </c>
      <c r="C362" s="96">
        <v>0.99899000000000004</v>
      </c>
      <c r="D362" s="96">
        <v>0.99907999999999997</v>
      </c>
      <c r="E362" s="96">
        <v>0.99914999999999998</v>
      </c>
      <c r="F362" s="96">
        <v>0.99922</v>
      </c>
      <c r="G362" s="96">
        <v>0.99929000000000001</v>
      </c>
      <c r="H362" s="96">
        <v>0.99929000000000001</v>
      </c>
      <c r="I362" s="97">
        <v>0.99929000000000001</v>
      </c>
      <c r="J362" s="97">
        <v>0.99929000000000001</v>
      </c>
      <c r="K362" s="97">
        <v>0.99929000000000001</v>
      </c>
      <c r="L362" s="97">
        <v>0.99929000000000001</v>
      </c>
    </row>
    <row r="363" spans="1:12">
      <c r="A363" s="1" t="s">
        <v>123</v>
      </c>
      <c r="C363" s="96">
        <v>0.99775999999999998</v>
      </c>
      <c r="D363" s="96">
        <v>0.99790000000000001</v>
      </c>
      <c r="E363" s="96">
        <v>0.99802999999999997</v>
      </c>
      <c r="F363" s="96">
        <v>0.99814999999999998</v>
      </c>
      <c r="G363" s="96">
        <v>0.99824999999999997</v>
      </c>
      <c r="H363" s="96">
        <v>0.99824999999999997</v>
      </c>
      <c r="I363" s="97">
        <v>0.99824999999999997</v>
      </c>
      <c r="J363" s="97">
        <v>0.99824999999999997</v>
      </c>
      <c r="K363" s="97">
        <v>0.99824999999999997</v>
      </c>
      <c r="L363" s="97">
        <v>0.99824999999999997</v>
      </c>
    </row>
    <row r="364" spans="1:12">
      <c r="A364" s="1" t="s">
        <v>124</v>
      </c>
      <c r="C364" s="96">
        <v>0.99738000000000004</v>
      </c>
      <c r="D364" s="96">
        <v>0.99748000000000003</v>
      </c>
      <c r="E364" s="96">
        <v>0.99756</v>
      </c>
      <c r="F364" s="96">
        <v>0.99761999999999995</v>
      </c>
      <c r="G364" s="96">
        <v>0.99768000000000001</v>
      </c>
      <c r="H364" s="96">
        <v>0.99768000000000001</v>
      </c>
      <c r="I364" s="97">
        <v>0.99768000000000001</v>
      </c>
      <c r="J364" s="97">
        <v>0.99768000000000001</v>
      </c>
      <c r="K364" s="97">
        <v>0.99768000000000001</v>
      </c>
      <c r="L364" s="97">
        <v>0.99768000000000001</v>
      </c>
    </row>
    <row r="365" spans="1:12">
      <c r="A365" s="1" t="s">
        <v>125</v>
      </c>
      <c r="C365" s="96">
        <v>0.99702999999999997</v>
      </c>
      <c r="D365" s="96">
        <v>0.99716000000000005</v>
      </c>
      <c r="E365" s="96">
        <v>0.99726999999999999</v>
      </c>
      <c r="F365" s="96">
        <v>0.99736999999999998</v>
      </c>
      <c r="G365" s="96">
        <v>0.99746000000000001</v>
      </c>
      <c r="H365" s="96">
        <v>0.99746000000000001</v>
      </c>
      <c r="I365" s="97">
        <v>0.99746000000000001</v>
      </c>
      <c r="J365" s="97">
        <v>0.99746000000000001</v>
      </c>
      <c r="K365" s="97">
        <v>0.99746000000000001</v>
      </c>
      <c r="L365" s="97">
        <v>0.99746000000000001</v>
      </c>
    </row>
    <row r="366" spans="1:12">
      <c r="A366" s="1" t="s">
        <v>126</v>
      </c>
      <c r="C366" s="96">
        <v>0.99575999999999998</v>
      </c>
      <c r="D366" s="96">
        <v>0.996</v>
      </c>
      <c r="E366" s="96">
        <v>0.99622999999999995</v>
      </c>
      <c r="F366" s="96">
        <v>0.99643999999999999</v>
      </c>
      <c r="G366" s="96">
        <v>0.99663000000000002</v>
      </c>
      <c r="H366" s="96">
        <v>0.99663000000000002</v>
      </c>
      <c r="I366" s="97">
        <v>0.99663000000000002</v>
      </c>
      <c r="J366" s="97">
        <v>0.99663000000000002</v>
      </c>
      <c r="K366" s="97">
        <v>0.99663000000000002</v>
      </c>
      <c r="L366" s="97">
        <v>0.99663000000000002</v>
      </c>
    </row>
    <row r="367" spans="1:12">
      <c r="A367" s="1" t="s">
        <v>127</v>
      </c>
      <c r="C367" s="96">
        <v>0.99334999999999996</v>
      </c>
      <c r="D367" s="96">
        <v>0.99378</v>
      </c>
      <c r="E367" s="96">
        <v>0.99419000000000002</v>
      </c>
      <c r="F367" s="96">
        <v>0.99456</v>
      </c>
      <c r="G367" s="96">
        <v>0.99490999999999996</v>
      </c>
      <c r="H367" s="96">
        <v>0.99490999999999996</v>
      </c>
      <c r="I367" s="97">
        <v>0.99490999999999996</v>
      </c>
      <c r="J367" s="97">
        <v>0.99490999999999996</v>
      </c>
      <c r="K367" s="97">
        <v>0.99490999999999996</v>
      </c>
      <c r="L367" s="97">
        <v>0.99490999999999996</v>
      </c>
    </row>
    <row r="368" spans="1:12">
      <c r="A368" s="1" t="s">
        <v>128</v>
      </c>
      <c r="C368" s="96">
        <v>0.98978999999999995</v>
      </c>
      <c r="D368" s="96">
        <v>0.99045000000000005</v>
      </c>
      <c r="E368" s="96">
        <v>0.99107000000000001</v>
      </c>
      <c r="F368" s="96">
        <v>0.99163999999999997</v>
      </c>
      <c r="G368" s="96">
        <v>0.99217</v>
      </c>
      <c r="H368" s="96">
        <v>0.99217</v>
      </c>
      <c r="I368" s="97">
        <v>0.99217</v>
      </c>
      <c r="J368" s="97">
        <v>0.99217</v>
      </c>
      <c r="K368" s="97">
        <v>0.99217</v>
      </c>
      <c r="L368" s="97">
        <v>0.99217</v>
      </c>
    </row>
    <row r="369" spans="1:12">
      <c r="A369" s="1" t="s">
        <v>129</v>
      </c>
      <c r="C369" s="96">
        <v>0.98411999999999999</v>
      </c>
      <c r="D369" s="96">
        <v>0.98512999999999995</v>
      </c>
      <c r="E369" s="96">
        <v>0.98607</v>
      </c>
      <c r="F369" s="96">
        <v>0.98692999999999997</v>
      </c>
      <c r="G369" s="96">
        <v>0.98773999999999995</v>
      </c>
      <c r="H369" s="96">
        <v>0.98773999999999995</v>
      </c>
      <c r="I369" s="97">
        <v>0.98773999999999995</v>
      </c>
      <c r="J369" s="97">
        <v>0.98773999999999995</v>
      </c>
      <c r="K369" s="97">
        <v>0.98773999999999995</v>
      </c>
      <c r="L369" s="97">
        <v>0.98773999999999995</v>
      </c>
    </row>
    <row r="370" spans="1:12">
      <c r="A370" s="1" t="s">
        <v>130</v>
      </c>
      <c r="C370" s="96">
        <v>0.97511999999999999</v>
      </c>
      <c r="D370" s="96">
        <v>0.97665999999999997</v>
      </c>
      <c r="E370" s="96">
        <v>0.97807999999999995</v>
      </c>
      <c r="F370" s="96">
        <v>0.97941</v>
      </c>
      <c r="G370" s="96">
        <v>0.98063999999999996</v>
      </c>
      <c r="H370" s="96">
        <v>0.98063999999999996</v>
      </c>
      <c r="I370" s="97">
        <v>0.98063999999999996</v>
      </c>
      <c r="J370" s="97">
        <v>0.98063999999999996</v>
      </c>
      <c r="K370" s="97">
        <v>0.98063999999999996</v>
      </c>
      <c r="L370" s="97">
        <v>0.98063999999999996</v>
      </c>
    </row>
    <row r="371" spans="1:12">
      <c r="A371" s="1" t="s">
        <v>131</v>
      </c>
      <c r="C371" s="96">
        <v>0.96362999999999999</v>
      </c>
      <c r="D371" s="96">
        <v>0.96577999999999997</v>
      </c>
      <c r="E371" s="96">
        <v>0.96774000000000004</v>
      </c>
      <c r="F371" s="96">
        <v>0.96953</v>
      </c>
      <c r="G371" s="96">
        <v>0.97119</v>
      </c>
      <c r="H371" s="96">
        <v>0.97119</v>
      </c>
      <c r="I371" s="97">
        <v>0.97119</v>
      </c>
      <c r="J371" s="97">
        <v>0.97119</v>
      </c>
      <c r="K371" s="97">
        <v>0.97119</v>
      </c>
      <c r="L371" s="97">
        <v>0.97119</v>
      </c>
    </row>
    <row r="372" spans="1:12">
      <c r="A372" s="1" t="s">
        <v>132</v>
      </c>
      <c r="C372" s="96">
        <v>0.95452000000000004</v>
      </c>
      <c r="D372" s="96">
        <v>0.95728999999999997</v>
      </c>
      <c r="E372" s="96">
        <v>0.95979999999999999</v>
      </c>
      <c r="F372" s="96">
        <v>0.96209</v>
      </c>
      <c r="G372" s="96">
        <v>0.96418000000000004</v>
      </c>
      <c r="H372" s="96">
        <v>0.96418000000000004</v>
      </c>
      <c r="I372" s="97">
        <v>0.96418000000000004</v>
      </c>
      <c r="J372" s="97">
        <v>0.96418000000000004</v>
      </c>
      <c r="K372" s="97">
        <v>0.96418000000000004</v>
      </c>
      <c r="L372" s="97">
        <v>0.96418000000000004</v>
      </c>
    </row>
    <row r="373" spans="1:12">
      <c r="A373" s="1" t="s">
        <v>133</v>
      </c>
      <c r="C373" s="96">
        <v>0.93439000000000005</v>
      </c>
      <c r="D373" s="96">
        <v>0.93781000000000003</v>
      </c>
      <c r="E373" s="96">
        <v>0.94088000000000005</v>
      </c>
      <c r="F373" s="96">
        <v>0.94364999999999999</v>
      </c>
      <c r="G373" s="96">
        <v>0.94615000000000005</v>
      </c>
      <c r="H373" s="96">
        <v>0.94615000000000005</v>
      </c>
      <c r="I373" s="97">
        <v>0.94615000000000005</v>
      </c>
      <c r="J373" s="97">
        <v>0.94615000000000005</v>
      </c>
      <c r="K373" s="97">
        <v>0.94615000000000005</v>
      </c>
      <c r="L373" s="97">
        <v>0.94615000000000005</v>
      </c>
    </row>
    <row r="374" spans="1:12">
      <c r="A374" s="1" t="s">
        <v>134</v>
      </c>
      <c r="C374" s="96">
        <v>0.89463000000000004</v>
      </c>
      <c r="D374" s="96">
        <v>0.89925999999999995</v>
      </c>
      <c r="E374" s="96">
        <v>0.90319000000000005</v>
      </c>
      <c r="F374" s="96">
        <v>0.90656999999999999</v>
      </c>
      <c r="G374" s="96">
        <v>0.90949000000000002</v>
      </c>
      <c r="H374" s="96">
        <v>0.90949000000000002</v>
      </c>
      <c r="I374" s="97">
        <v>0.90949000000000002</v>
      </c>
      <c r="J374" s="97">
        <v>0.90949000000000002</v>
      </c>
      <c r="K374" s="97">
        <v>0.90949000000000002</v>
      </c>
      <c r="L374" s="97">
        <v>0.90949000000000002</v>
      </c>
    </row>
    <row r="375" spans="1:12">
      <c r="A375" s="1" t="s">
        <v>135</v>
      </c>
      <c r="C375" s="96">
        <v>0.82782999999999995</v>
      </c>
      <c r="D375" s="96">
        <v>0.83579000000000003</v>
      </c>
      <c r="E375" s="96">
        <v>0.84248000000000001</v>
      </c>
      <c r="F375" s="96">
        <v>0.84811000000000003</v>
      </c>
      <c r="G375" s="96">
        <v>0.8528</v>
      </c>
      <c r="H375" s="96">
        <v>0.8528</v>
      </c>
      <c r="I375" s="97">
        <v>0.8528</v>
      </c>
      <c r="J375" s="97">
        <v>0.8528</v>
      </c>
      <c r="K375" s="97">
        <v>0.8528</v>
      </c>
      <c r="L375" s="97">
        <v>0.8528</v>
      </c>
    </row>
    <row r="376" spans="1:12">
      <c r="A376" s="1" t="s">
        <v>136</v>
      </c>
      <c r="C376" s="96">
        <v>0.74385000000000001</v>
      </c>
      <c r="D376" s="96">
        <v>0.75577000000000005</v>
      </c>
      <c r="E376" s="96">
        <v>0.76605000000000001</v>
      </c>
      <c r="F376" s="96">
        <v>0.77488000000000001</v>
      </c>
      <c r="G376" s="96">
        <v>0.78244999999999998</v>
      </c>
      <c r="H376" s="96">
        <v>0.78244999999999998</v>
      </c>
      <c r="I376" s="97">
        <v>0.78244999999999998</v>
      </c>
      <c r="J376" s="97">
        <v>0.78244999999999998</v>
      </c>
      <c r="K376" s="97">
        <v>0.78244999999999998</v>
      </c>
      <c r="L376" s="97">
        <v>0.78244999999999998</v>
      </c>
    </row>
    <row r="377" spans="1:12">
      <c r="A377" s="1" t="s">
        <v>137</v>
      </c>
      <c r="C377" s="96">
        <v>0.48968</v>
      </c>
      <c r="D377" s="96">
        <v>0.49996000000000002</v>
      </c>
      <c r="E377" s="96">
        <v>0.50895999999999997</v>
      </c>
      <c r="F377" s="96">
        <v>0.51680999999999999</v>
      </c>
      <c r="G377" s="96">
        <v>0.52363999999999999</v>
      </c>
      <c r="H377" s="96">
        <v>0.52363999999999999</v>
      </c>
      <c r="I377" s="97">
        <v>0.52363999999999999</v>
      </c>
      <c r="J377" s="97">
        <v>0.52363999999999999</v>
      </c>
      <c r="K377" s="97">
        <v>0.52363999999999999</v>
      </c>
      <c r="L377" s="97">
        <v>0.52363999999999999</v>
      </c>
    </row>
    <row r="378" spans="1:12">
      <c r="A378" s="1"/>
      <c r="C378" s="98"/>
      <c r="D378" s="98"/>
      <c r="E378" s="98"/>
      <c r="F378" s="98"/>
      <c r="G378" s="98"/>
      <c r="H378" s="98"/>
      <c r="I378" s="98"/>
      <c r="J378" s="98"/>
      <c r="K378" s="98"/>
      <c r="L378" s="98"/>
    </row>
    <row r="379" spans="1:12">
      <c r="A379" s="1" t="s">
        <v>142</v>
      </c>
      <c r="C379" s="98"/>
      <c r="D379" s="98"/>
      <c r="E379" s="98"/>
      <c r="F379" s="98"/>
      <c r="G379" s="98"/>
      <c r="H379" s="98"/>
      <c r="I379" s="98"/>
      <c r="J379" s="98"/>
      <c r="K379" s="98"/>
      <c r="L379" s="98"/>
    </row>
    <row r="380" spans="1:12">
      <c r="A380" s="1"/>
      <c r="B380" s="74"/>
      <c r="C380" s="95">
        <v>2025</v>
      </c>
      <c r="D380" s="95">
        <v>2030</v>
      </c>
      <c r="E380" s="95">
        <v>2035</v>
      </c>
      <c r="F380" s="95">
        <v>2040</v>
      </c>
      <c r="G380" s="95">
        <v>2045</v>
      </c>
      <c r="H380" s="95">
        <v>2050</v>
      </c>
      <c r="I380" s="95">
        <v>2055</v>
      </c>
      <c r="J380" s="95">
        <v>2060</v>
      </c>
      <c r="K380" s="95">
        <v>2065</v>
      </c>
      <c r="L380" s="95">
        <v>2070</v>
      </c>
    </row>
    <row r="381" spans="1:12">
      <c r="A381" s="1" t="s">
        <v>120</v>
      </c>
      <c r="C381" s="96">
        <v>0.99931999999999999</v>
      </c>
      <c r="D381" s="96">
        <v>0.99939</v>
      </c>
      <c r="E381" s="96">
        <v>0.99944</v>
      </c>
      <c r="F381" s="96">
        <v>0.99948999999999999</v>
      </c>
      <c r="G381" s="96">
        <v>0.99953000000000003</v>
      </c>
      <c r="H381" s="96">
        <v>0.99953000000000003</v>
      </c>
      <c r="I381" s="97">
        <v>0.99953000000000003</v>
      </c>
      <c r="J381" s="97">
        <v>0.99953000000000003</v>
      </c>
      <c r="K381" s="97">
        <v>0.99953000000000003</v>
      </c>
      <c r="L381" s="97">
        <v>0.99953000000000003</v>
      </c>
    </row>
    <row r="382" spans="1:12">
      <c r="A382" s="1" t="s">
        <v>121</v>
      </c>
      <c r="C382" s="96">
        <v>0.99965999999999999</v>
      </c>
      <c r="D382" s="96">
        <v>0.99968999999999997</v>
      </c>
      <c r="E382" s="96">
        <v>0.99972000000000005</v>
      </c>
      <c r="F382" s="96">
        <v>0.99973999999999996</v>
      </c>
      <c r="G382" s="96">
        <v>0.99975999999999998</v>
      </c>
      <c r="H382" s="96">
        <v>0.99975999999999998</v>
      </c>
      <c r="I382" s="97">
        <v>0.99975999999999998</v>
      </c>
      <c r="J382" s="97">
        <v>0.99975999999999998</v>
      </c>
      <c r="K382" s="97">
        <v>0.99975999999999998</v>
      </c>
      <c r="L382" s="97">
        <v>0.99975999999999998</v>
      </c>
    </row>
    <row r="383" spans="1:12">
      <c r="A383" s="1" t="s">
        <v>122</v>
      </c>
      <c r="C383" s="96">
        <v>0.99951999999999996</v>
      </c>
      <c r="D383" s="96">
        <v>0.99955000000000005</v>
      </c>
      <c r="E383" s="96">
        <v>0.99958000000000002</v>
      </c>
      <c r="F383" s="96">
        <v>0.99961</v>
      </c>
      <c r="G383" s="96">
        <v>0.99963000000000002</v>
      </c>
      <c r="H383" s="96">
        <v>0.99963000000000002</v>
      </c>
      <c r="I383" s="97">
        <v>0.99963000000000002</v>
      </c>
      <c r="J383" s="97">
        <v>0.99963000000000002</v>
      </c>
      <c r="K383" s="97">
        <v>0.99963000000000002</v>
      </c>
      <c r="L383" s="97">
        <v>0.99963000000000002</v>
      </c>
    </row>
    <row r="384" spans="1:12">
      <c r="A384" s="1" t="s">
        <v>123</v>
      </c>
      <c r="C384" s="96">
        <v>0.99907000000000001</v>
      </c>
      <c r="D384" s="96">
        <v>0.99912000000000001</v>
      </c>
      <c r="E384" s="96">
        <v>0.99917</v>
      </c>
      <c r="F384" s="96">
        <v>0.99921000000000004</v>
      </c>
      <c r="G384" s="96">
        <v>0.99924999999999997</v>
      </c>
      <c r="H384" s="96">
        <v>0.99924999999999997</v>
      </c>
      <c r="I384" s="97">
        <v>0.99924999999999997</v>
      </c>
      <c r="J384" s="97">
        <v>0.99924999999999997</v>
      </c>
      <c r="K384" s="97">
        <v>0.99924999999999997</v>
      </c>
      <c r="L384" s="97">
        <v>0.99924999999999997</v>
      </c>
    </row>
    <row r="385" spans="1:12">
      <c r="A385" s="1" t="s">
        <v>124</v>
      </c>
      <c r="C385" s="96">
        <v>0.99873000000000001</v>
      </c>
      <c r="D385" s="96">
        <v>0.99880000000000002</v>
      </c>
      <c r="E385" s="96">
        <v>0.99885999999999997</v>
      </c>
      <c r="F385" s="96">
        <v>0.99892000000000003</v>
      </c>
      <c r="G385" s="96">
        <v>0.99897000000000002</v>
      </c>
      <c r="H385" s="96">
        <v>0.99897000000000002</v>
      </c>
      <c r="I385" s="97">
        <v>0.99897000000000002</v>
      </c>
      <c r="J385" s="97">
        <v>0.99897000000000002</v>
      </c>
      <c r="K385" s="97">
        <v>0.99897000000000002</v>
      </c>
      <c r="L385" s="97">
        <v>0.99897000000000002</v>
      </c>
    </row>
    <row r="386" spans="1:12">
      <c r="A386" s="1" t="s">
        <v>125</v>
      </c>
      <c r="C386" s="96">
        <v>0.99831999999999999</v>
      </c>
      <c r="D386" s="96">
        <v>0.99841000000000002</v>
      </c>
      <c r="E386" s="96">
        <v>0.99850000000000005</v>
      </c>
      <c r="F386" s="96">
        <v>0.99856999999999996</v>
      </c>
      <c r="G386" s="96">
        <v>0.99865000000000004</v>
      </c>
      <c r="H386" s="96">
        <v>0.99865000000000004</v>
      </c>
      <c r="I386" s="97">
        <v>0.99865000000000004</v>
      </c>
      <c r="J386" s="97">
        <v>0.99865000000000004</v>
      </c>
      <c r="K386" s="97">
        <v>0.99865000000000004</v>
      </c>
      <c r="L386" s="97">
        <v>0.99865000000000004</v>
      </c>
    </row>
    <row r="387" spans="1:12">
      <c r="A387" s="1" t="s">
        <v>126</v>
      </c>
      <c r="C387" s="96">
        <v>0.99763999999999997</v>
      </c>
      <c r="D387" s="96">
        <v>0.99778</v>
      </c>
      <c r="E387" s="96">
        <v>0.99790999999999996</v>
      </c>
      <c r="F387" s="96">
        <v>0.99802999999999997</v>
      </c>
      <c r="G387" s="96">
        <v>0.99812999999999996</v>
      </c>
      <c r="H387" s="96">
        <v>0.99812999999999996</v>
      </c>
      <c r="I387" s="97">
        <v>0.99812999999999996</v>
      </c>
      <c r="J387" s="97">
        <v>0.99812999999999996</v>
      </c>
      <c r="K387" s="97">
        <v>0.99812999999999996</v>
      </c>
      <c r="L387" s="97">
        <v>0.99812999999999996</v>
      </c>
    </row>
    <row r="388" spans="1:12">
      <c r="A388" s="1" t="s">
        <v>127</v>
      </c>
      <c r="C388" s="96">
        <v>0.99643999999999999</v>
      </c>
      <c r="D388" s="96">
        <v>0.99665000000000004</v>
      </c>
      <c r="E388" s="96">
        <v>0.99683999999999995</v>
      </c>
      <c r="F388" s="96">
        <v>0.99702999999999997</v>
      </c>
      <c r="G388" s="96">
        <v>0.99719000000000002</v>
      </c>
      <c r="H388" s="96">
        <v>0.99719000000000002</v>
      </c>
      <c r="I388" s="97">
        <v>0.99719000000000002</v>
      </c>
      <c r="J388" s="97">
        <v>0.99719000000000002</v>
      </c>
      <c r="K388" s="97">
        <v>0.99719000000000002</v>
      </c>
      <c r="L388" s="97">
        <v>0.99719000000000002</v>
      </c>
    </row>
    <row r="389" spans="1:12">
      <c r="A389" s="1" t="s">
        <v>128</v>
      </c>
      <c r="C389" s="96">
        <v>0.99455000000000005</v>
      </c>
      <c r="D389" s="96">
        <v>0.99487999999999999</v>
      </c>
      <c r="E389" s="96">
        <v>0.99519000000000002</v>
      </c>
      <c r="F389" s="96">
        <v>0.99546999999999997</v>
      </c>
      <c r="G389" s="96">
        <v>0.99573</v>
      </c>
      <c r="H389" s="96">
        <v>0.99573</v>
      </c>
      <c r="I389" s="97">
        <v>0.99573</v>
      </c>
      <c r="J389" s="97">
        <v>0.99573</v>
      </c>
      <c r="K389" s="97">
        <v>0.99573</v>
      </c>
      <c r="L389" s="97">
        <v>0.99573</v>
      </c>
    </row>
    <row r="390" spans="1:12">
      <c r="A390" s="1" t="s">
        <v>129</v>
      </c>
      <c r="C390" s="96">
        <v>0.99243000000000003</v>
      </c>
      <c r="D390" s="96">
        <v>0.99287000000000003</v>
      </c>
      <c r="E390" s="96">
        <v>0.99326000000000003</v>
      </c>
      <c r="F390" s="96">
        <v>0.99361999999999995</v>
      </c>
      <c r="G390" s="96">
        <v>0.99394000000000005</v>
      </c>
      <c r="H390" s="96">
        <v>0.99394000000000005</v>
      </c>
      <c r="I390" s="97">
        <v>0.99394000000000005</v>
      </c>
      <c r="J390" s="97">
        <v>0.99394000000000005</v>
      </c>
      <c r="K390" s="97">
        <v>0.99394000000000005</v>
      </c>
      <c r="L390" s="97">
        <v>0.99394000000000005</v>
      </c>
    </row>
    <row r="391" spans="1:12">
      <c r="A391" s="1" t="s">
        <v>130</v>
      </c>
      <c r="C391" s="96">
        <v>0.98931000000000002</v>
      </c>
      <c r="D391" s="96">
        <v>0.98987999999999998</v>
      </c>
      <c r="E391" s="96">
        <v>0.99039999999999995</v>
      </c>
      <c r="F391" s="96">
        <v>0.99087000000000003</v>
      </c>
      <c r="G391" s="96">
        <v>0.99129999999999996</v>
      </c>
      <c r="H391" s="96">
        <v>0.99129999999999996</v>
      </c>
      <c r="I391" s="97">
        <v>0.99129999999999996</v>
      </c>
      <c r="J391" s="97">
        <v>0.99129999999999996</v>
      </c>
      <c r="K391" s="97">
        <v>0.99129999999999996</v>
      </c>
      <c r="L391" s="97">
        <v>0.99129999999999996</v>
      </c>
    </row>
    <row r="392" spans="1:12">
      <c r="A392" s="1" t="s">
        <v>131</v>
      </c>
      <c r="C392" s="96">
        <v>0.98479000000000005</v>
      </c>
      <c r="D392" s="96">
        <v>0.98565000000000003</v>
      </c>
      <c r="E392" s="96">
        <v>0.98641000000000001</v>
      </c>
      <c r="F392" s="96">
        <v>0.98709999999999998</v>
      </c>
      <c r="G392" s="96">
        <v>0.98772000000000004</v>
      </c>
      <c r="H392" s="96">
        <v>0.98772000000000004</v>
      </c>
      <c r="I392" s="97">
        <v>0.98772000000000004</v>
      </c>
      <c r="J392" s="97">
        <v>0.98772000000000004</v>
      </c>
      <c r="K392" s="97">
        <v>0.98772000000000004</v>
      </c>
      <c r="L392" s="97">
        <v>0.98772000000000004</v>
      </c>
    </row>
    <row r="393" spans="1:12">
      <c r="A393" s="1" t="s">
        <v>132</v>
      </c>
      <c r="C393" s="96">
        <v>0.97599000000000002</v>
      </c>
      <c r="D393" s="96">
        <v>0.97719999999999996</v>
      </c>
      <c r="E393" s="96">
        <v>0.97828999999999999</v>
      </c>
      <c r="F393" s="96">
        <v>0.97924999999999995</v>
      </c>
      <c r="G393" s="96">
        <v>0.98011000000000004</v>
      </c>
      <c r="H393" s="96">
        <v>0.98011000000000004</v>
      </c>
      <c r="I393" s="97">
        <v>0.98011000000000004</v>
      </c>
      <c r="J393" s="97">
        <v>0.98011000000000004</v>
      </c>
      <c r="K393" s="97">
        <v>0.98011000000000004</v>
      </c>
      <c r="L393" s="97">
        <v>0.98011000000000004</v>
      </c>
    </row>
    <row r="394" spans="1:12">
      <c r="A394" s="1" t="s">
        <v>133</v>
      </c>
      <c r="C394" s="96">
        <v>0.97033000000000003</v>
      </c>
      <c r="D394" s="96">
        <v>0.97189000000000003</v>
      </c>
      <c r="E394" s="96">
        <v>0.97323000000000004</v>
      </c>
      <c r="F394" s="96">
        <v>0.97440000000000004</v>
      </c>
      <c r="G394" s="96">
        <v>0.97541999999999995</v>
      </c>
      <c r="H394" s="96">
        <v>0.97541999999999995</v>
      </c>
      <c r="I394" s="97">
        <v>0.97541999999999995</v>
      </c>
      <c r="J394" s="97">
        <v>0.97541999999999995</v>
      </c>
      <c r="K394" s="97">
        <v>0.97541999999999995</v>
      </c>
      <c r="L394" s="97">
        <v>0.97541999999999995</v>
      </c>
    </row>
    <row r="395" spans="1:12">
      <c r="A395" s="1" t="s">
        <v>134</v>
      </c>
      <c r="C395" s="96">
        <v>0.95716999999999997</v>
      </c>
      <c r="D395" s="96">
        <v>0.95994000000000002</v>
      </c>
      <c r="E395" s="96">
        <v>0.96223000000000003</v>
      </c>
      <c r="F395" s="96">
        <v>0.96414999999999995</v>
      </c>
      <c r="G395" s="96">
        <v>0.96575</v>
      </c>
      <c r="H395" s="96">
        <v>0.96575</v>
      </c>
      <c r="I395" s="97">
        <v>0.96575</v>
      </c>
      <c r="J395" s="97">
        <v>0.96575</v>
      </c>
      <c r="K395" s="97">
        <v>0.96575</v>
      </c>
      <c r="L395" s="97">
        <v>0.96575</v>
      </c>
    </row>
    <row r="396" spans="1:12">
      <c r="A396" s="1" t="s">
        <v>135</v>
      </c>
      <c r="C396" s="96">
        <v>0.91596</v>
      </c>
      <c r="D396" s="96">
        <v>0.92147000000000001</v>
      </c>
      <c r="E396" s="96">
        <v>0.92605999999999999</v>
      </c>
      <c r="F396" s="96">
        <v>0.92986999999999997</v>
      </c>
      <c r="G396" s="96">
        <v>0.93305000000000005</v>
      </c>
      <c r="H396" s="96">
        <v>0.93305000000000005</v>
      </c>
      <c r="I396" s="97">
        <v>0.93305000000000005</v>
      </c>
      <c r="J396" s="97">
        <v>0.93305000000000005</v>
      </c>
      <c r="K396" s="97">
        <v>0.93305000000000005</v>
      </c>
      <c r="L396" s="97">
        <v>0.93305000000000005</v>
      </c>
    </row>
    <row r="397" spans="1:12">
      <c r="A397" s="1" t="s">
        <v>136</v>
      </c>
      <c r="C397" s="96">
        <v>0.84662000000000004</v>
      </c>
      <c r="D397" s="96">
        <v>0.85570000000000002</v>
      </c>
      <c r="E397" s="96">
        <v>0.86319000000000001</v>
      </c>
      <c r="F397" s="96">
        <v>0.86934</v>
      </c>
      <c r="G397" s="96">
        <v>0.87436000000000003</v>
      </c>
      <c r="H397" s="96">
        <v>0.87436000000000003</v>
      </c>
      <c r="I397" s="97">
        <v>0.87436000000000003</v>
      </c>
      <c r="J397" s="97">
        <v>0.87436000000000003</v>
      </c>
      <c r="K397" s="97">
        <v>0.87436000000000003</v>
      </c>
      <c r="L397" s="97">
        <v>0.87436000000000003</v>
      </c>
    </row>
    <row r="398" spans="1:12">
      <c r="A398" s="1" t="s">
        <v>137</v>
      </c>
      <c r="C398" s="96">
        <v>0.57789000000000001</v>
      </c>
      <c r="D398" s="96">
        <v>0.58779000000000003</v>
      </c>
      <c r="E398" s="96">
        <v>0.59623000000000004</v>
      </c>
      <c r="F398" s="96">
        <v>0.60340000000000005</v>
      </c>
      <c r="G398" s="96">
        <v>0.60945000000000005</v>
      </c>
      <c r="H398" s="96">
        <v>0.60945000000000005</v>
      </c>
      <c r="I398" s="97">
        <v>0.60945000000000005</v>
      </c>
      <c r="J398" s="97">
        <v>0.60945000000000005</v>
      </c>
      <c r="K398" s="97">
        <v>0.60945000000000005</v>
      </c>
      <c r="L398" s="97">
        <v>0.60945000000000005</v>
      </c>
    </row>
    <row r="399" spans="1:12">
      <c r="A399" s="1"/>
    </row>
    <row r="400" spans="1:12">
      <c r="A400" s="1" t="s">
        <v>143</v>
      </c>
    </row>
    <row r="401" spans="1:12">
      <c r="A401" s="1"/>
      <c r="B401" s="74"/>
      <c r="C401" s="95">
        <v>2025</v>
      </c>
      <c r="D401" s="95">
        <v>2030</v>
      </c>
      <c r="E401" s="95">
        <v>2035</v>
      </c>
      <c r="F401" s="95">
        <v>2040</v>
      </c>
      <c r="G401" s="95">
        <v>2045</v>
      </c>
      <c r="H401" s="95">
        <v>2050</v>
      </c>
      <c r="I401" s="95">
        <v>2055</v>
      </c>
      <c r="J401" s="95">
        <v>2060</v>
      </c>
      <c r="K401" s="95">
        <v>2065</v>
      </c>
      <c r="L401" s="95">
        <v>2070</v>
      </c>
    </row>
    <row r="402" spans="1:12">
      <c r="A402" s="99" t="s">
        <v>120</v>
      </c>
      <c r="C402" s="100">
        <v>2.4526494222718943E-2</v>
      </c>
      <c r="D402" s="100">
        <v>1.3462370667039206E-2</v>
      </c>
      <c r="E402" s="100">
        <v>2.3982471113594694E-3</v>
      </c>
      <c r="F402" s="100">
        <v>-8.6658764443202675E-3</v>
      </c>
      <c r="G402" s="100">
        <v>-1.9730000000000001E-2</v>
      </c>
      <c r="H402" s="100">
        <v>-1.9730000000000001E-2</v>
      </c>
      <c r="I402" s="100">
        <v>-1.9730000000000001E-2</v>
      </c>
      <c r="J402" s="100">
        <v>-1.9730000000000001E-2</v>
      </c>
      <c r="K402" s="100">
        <v>-1.9730000000000001E-2</v>
      </c>
      <c r="L402" s="100">
        <v>-1.9730000000000001E-2</v>
      </c>
    </row>
    <row r="403" spans="1:12">
      <c r="A403" s="99" t="s">
        <v>121</v>
      </c>
      <c r="C403" s="100">
        <v>1.9108879898136161E-2</v>
      </c>
      <c r="D403" s="100">
        <v>6.5416599236021201E-3</v>
      </c>
      <c r="E403" s="100">
        <v>-6.0255600509319211E-3</v>
      </c>
      <c r="F403" s="100">
        <v>-1.8592780025465962E-2</v>
      </c>
      <c r="G403" s="100">
        <v>-3.116E-2</v>
      </c>
      <c r="H403" s="100">
        <v>-3.116E-2</v>
      </c>
      <c r="I403" s="100">
        <v>-3.116E-2</v>
      </c>
      <c r="J403" s="100">
        <v>-3.116E-2</v>
      </c>
      <c r="K403" s="100">
        <v>-3.116E-2</v>
      </c>
      <c r="L403" s="100">
        <v>-3.116E-2</v>
      </c>
    </row>
    <row r="404" spans="1:12">
      <c r="A404" s="99" t="s">
        <v>122</v>
      </c>
      <c r="C404" s="100">
        <v>2.25294324487843E-4</v>
      </c>
      <c r="D404" s="100">
        <v>-2.1156029256634117E-2</v>
      </c>
      <c r="E404" s="100">
        <v>-4.2537352837756073E-2</v>
      </c>
      <c r="F404" s="100">
        <v>-6.3918676418878037E-2</v>
      </c>
      <c r="G404" s="100">
        <v>-8.5300000000000001E-2</v>
      </c>
      <c r="H404" s="100">
        <v>-8.5300000000000001E-2</v>
      </c>
      <c r="I404" s="100">
        <v>-8.5300000000000001E-2</v>
      </c>
      <c r="J404" s="100">
        <v>-8.5300000000000001E-2</v>
      </c>
      <c r="K404" s="100">
        <v>-8.5300000000000001E-2</v>
      </c>
      <c r="L404" s="100">
        <v>-8.5300000000000001E-2</v>
      </c>
    </row>
    <row r="405" spans="1:12">
      <c r="A405" s="99" t="s">
        <v>123</v>
      </c>
      <c r="C405" s="100">
        <v>-0.20689805345563431</v>
      </c>
      <c r="D405" s="100">
        <v>-0.21455604009172574</v>
      </c>
      <c r="E405" s="100">
        <v>-0.22221402672781715</v>
      </c>
      <c r="F405" s="100">
        <v>-0.22987201336390856</v>
      </c>
      <c r="G405" s="100">
        <v>-0.23752999999999999</v>
      </c>
      <c r="H405" s="100">
        <v>-0.23752999999999999</v>
      </c>
      <c r="I405" s="100">
        <v>-0.23752999999999999</v>
      </c>
      <c r="J405" s="100">
        <v>-0.23752999999999999</v>
      </c>
      <c r="K405" s="100">
        <v>-0.23752999999999999</v>
      </c>
      <c r="L405" s="100">
        <v>-0.23752999999999999</v>
      </c>
    </row>
    <row r="406" spans="1:12">
      <c r="A406" s="99" t="s">
        <v>124</v>
      </c>
      <c r="C406" s="100">
        <v>0.22215896774609256</v>
      </c>
      <c r="D406" s="100">
        <v>0.21334672580956943</v>
      </c>
      <c r="E406" s="100">
        <v>0.20453448387304629</v>
      </c>
      <c r="F406" s="100">
        <v>0.19572224193652316</v>
      </c>
      <c r="G406" s="100">
        <v>0.18690999999999999</v>
      </c>
      <c r="H406" s="100">
        <v>0.18690999999999999</v>
      </c>
      <c r="I406" s="100">
        <v>0.18690999999999999</v>
      </c>
      <c r="J406" s="100">
        <v>0.18690999999999999</v>
      </c>
      <c r="K406" s="100">
        <v>0.18690999999999999</v>
      </c>
      <c r="L406" s="100">
        <v>0.18690999999999999</v>
      </c>
    </row>
    <row r="407" spans="1:12">
      <c r="A407" s="99" t="s">
        <v>125</v>
      </c>
      <c r="C407" s="100">
        <v>0.19405008071939911</v>
      </c>
      <c r="D407" s="100">
        <v>0.16342006053954933</v>
      </c>
      <c r="E407" s="100">
        <v>0.13279004035969955</v>
      </c>
      <c r="F407" s="100">
        <v>0.10216002017984976</v>
      </c>
      <c r="G407" s="100">
        <v>7.1529999999999996E-2</v>
      </c>
      <c r="H407" s="100">
        <v>7.1529999999999996E-2</v>
      </c>
      <c r="I407" s="100">
        <v>7.1529999999999996E-2</v>
      </c>
      <c r="J407" s="100">
        <v>7.1529999999999996E-2</v>
      </c>
      <c r="K407" s="100">
        <v>7.1529999999999996E-2</v>
      </c>
      <c r="L407" s="100">
        <v>7.1529999999999996E-2</v>
      </c>
    </row>
    <row r="408" spans="1:12">
      <c r="A408" s="99" t="s">
        <v>126</v>
      </c>
      <c r="C408" s="100">
        <v>0.14360703481562609</v>
      </c>
      <c r="D408" s="100">
        <v>0.11126027611171957</v>
      </c>
      <c r="E408" s="100">
        <v>7.891351740781305E-2</v>
      </c>
      <c r="F408" s="100">
        <v>4.656675870390653E-2</v>
      </c>
      <c r="G408" s="100">
        <v>1.422E-2</v>
      </c>
      <c r="H408" s="100">
        <v>1.422E-2</v>
      </c>
      <c r="I408" s="100">
        <v>1.422E-2</v>
      </c>
      <c r="J408" s="100">
        <v>1.422E-2</v>
      </c>
      <c r="K408" s="100">
        <v>1.422E-2</v>
      </c>
      <c r="L408" s="100">
        <v>1.422E-2</v>
      </c>
    </row>
    <row r="409" spans="1:12">
      <c r="A409" s="99" t="s">
        <v>127</v>
      </c>
      <c r="C409" s="100">
        <v>5.7061348592759985E-2</v>
      </c>
      <c r="D409" s="100">
        <v>4.082851144456999E-2</v>
      </c>
      <c r="E409" s="100">
        <v>2.4595674296379995E-2</v>
      </c>
      <c r="F409" s="100">
        <v>8.3628371481899999E-3</v>
      </c>
      <c r="G409" s="100">
        <v>-7.8700000000000003E-3</v>
      </c>
      <c r="H409" s="100">
        <v>-7.8700000000000003E-3</v>
      </c>
      <c r="I409" s="100">
        <v>-7.8700000000000003E-3</v>
      </c>
      <c r="J409" s="100">
        <v>-7.8700000000000003E-3</v>
      </c>
      <c r="K409" s="100">
        <v>-7.8700000000000003E-3</v>
      </c>
      <c r="L409" s="100">
        <v>-7.8700000000000003E-3</v>
      </c>
    </row>
    <row r="410" spans="1:12">
      <c r="A410" s="99" t="s">
        <v>128</v>
      </c>
      <c r="C410" s="100">
        <v>2.1690568877308736E-2</v>
      </c>
      <c r="D410" s="100">
        <v>1.4455426657981552E-2</v>
      </c>
      <c r="E410" s="100">
        <v>7.2202844386543676E-3</v>
      </c>
      <c r="F410" s="100">
        <v>-1.4857780672816387E-5</v>
      </c>
      <c r="G410" s="100">
        <v>-7.2500000000000004E-3</v>
      </c>
      <c r="H410" s="100">
        <v>-7.2500000000000004E-3</v>
      </c>
      <c r="I410" s="100">
        <v>-7.2500000000000004E-3</v>
      </c>
      <c r="J410" s="100">
        <v>-7.2500000000000004E-3</v>
      </c>
      <c r="K410" s="100">
        <v>-7.2500000000000004E-3</v>
      </c>
      <c r="L410" s="100">
        <v>-7.2500000000000004E-3</v>
      </c>
    </row>
    <row r="411" spans="1:12">
      <c r="A411" s="99" t="s">
        <v>129</v>
      </c>
      <c r="C411" s="100">
        <v>1.6321054162851116E-2</v>
      </c>
      <c r="D411" s="100">
        <v>7.0707906221383378E-3</v>
      </c>
      <c r="E411" s="100">
        <v>-2.1794729185744405E-3</v>
      </c>
      <c r="F411" s="100">
        <v>-1.1429736459287219E-2</v>
      </c>
      <c r="G411" s="100">
        <v>-2.068E-2</v>
      </c>
      <c r="H411" s="100">
        <v>-2.068E-2</v>
      </c>
      <c r="I411" s="100">
        <v>-2.068E-2</v>
      </c>
      <c r="J411" s="100">
        <v>-2.068E-2</v>
      </c>
      <c r="K411" s="100">
        <v>-2.068E-2</v>
      </c>
      <c r="L411" s="100">
        <v>-2.068E-2</v>
      </c>
    </row>
    <row r="412" spans="1:12">
      <c r="A412" s="99" t="s">
        <v>130</v>
      </c>
      <c r="C412" s="100">
        <v>1.7449882416480093E-2</v>
      </c>
      <c r="D412" s="100">
        <v>1.2392411812360071E-2</v>
      </c>
      <c r="E412" s="100">
        <v>7.3349412082400469E-3</v>
      </c>
      <c r="F412" s="100">
        <v>2.2774706041200233E-3</v>
      </c>
      <c r="G412" s="100">
        <v>-2.7799999999999999E-3</v>
      </c>
      <c r="H412" s="100">
        <v>-2.7799999999999999E-3</v>
      </c>
      <c r="I412" s="100">
        <v>-2.7799999999999999E-3</v>
      </c>
      <c r="J412" s="100">
        <v>-2.7799999999999999E-3</v>
      </c>
      <c r="K412" s="100">
        <v>-2.7799999999999999E-3</v>
      </c>
      <c r="L412" s="100">
        <v>-2.7799999999999999E-3</v>
      </c>
    </row>
    <row r="413" spans="1:12">
      <c r="A413" s="99" t="s">
        <v>131</v>
      </c>
      <c r="C413" s="100">
        <v>3.5647928022357764E-2</v>
      </c>
      <c r="D413" s="100">
        <v>2.4273446016768323E-2</v>
      </c>
      <c r="E413" s="100">
        <v>1.2898964011178883E-2</v>
      </c>
      <c r="F413" s="100">
        <v>1.5244820055894427E-3</v>
      </c>
      <c r="G413" s="100">
        <v>-9.8499999999999994E-3</v>
      </c>
      <c r="H413" s="100">
        <v>-9.8499999999999994E-3</v>
      </c>
      <c r="I413" s="100">
        <v>-9.8499999999999994E-3</v>
      </c>
      <c r="J413" s="100">
        <v>-9.8499999999999994E-3</v>
      </c>
      <c r="K413" s="100">
        <v>-9.8499999999999994E-3</v>
      </c>
      <c r="L413" s="100">
        <v>-9.8499999999999994E-3</v>
      </c>
    </row>
    <row r="414" spans="1:12">
      <c r="A414" s="99" t="s">
        <v>132</v>
      </c>
      <c r="C414" s="100">
        <v>-8.6471544984236058E-4</v>
      </c>
      <c r="D414" s="100">
        <v>-6.0585365873817706E-3</v>
      </c>
      <c r="E414" s="100">
        <v>-1.125235772492118E-2</v>
      </c>
      <c r="F414" s="100">
        <v>-1.6446178862460588E-2</v>
      </c>
      <c r="G414" s="100">
        <v>-2.164E-2</v>
      </c>
      <c r="H414" s="100">
        <v>-2.164E-2</v>
      </c>
      <c r="I414" s="100">
        <v>-2.164E-2</v>
      </c>
      <c r="J414" s="100">
        <v>-2.164E-2</v>
      </c>
      <c r="K414" s="100">
        <v>-2.164E-2</v>
      </c>
      <c r="L414" s="100">
        <v>-2.164E-2</v>
      </c>
    </row>
    <row r="415" spans="1:12">
      <c r="A415" s="99" t="s">
        <v>133</v>
      </c>
      <c r="C415" s="100">
        <v>4.9826906907442115E-3</v>
      </c>
      <c r="D415" s="100">
        <v>6.0201801805815844E-4</v>
      </c>
      <c r="E415" s="100">
        <v>-3.7786546546278946E-3</v>
      </c>
      <c r="F415" s="100">
        <v>-8.1593273273139477E-3</v>
      </c>
      <c r="G415" s="100">
        <v>-1.2540000000000001E-2</v>
      </c>
      <c r="H415" s="100">
        <v>-1.2540000000000001E-2</v>
      </c>
      <c r="I415" s="100">
        <v>-1.2540000000000001E-2</v>
      </c>
      <c r="J415" s="100">
        <v>-1.2540000000000001E-2</v>
      </c>
      <c r="K415" s="100">
        <v>-1.2540000000000001E-2</v>
      </c>
      <c r="L415" s="100">
        <v>-1.2540000000000001E-2</v>
      </c>
    </row>
    <row r="416" spans="1:12">
      <c r="A416" s="99" t="s">
        <v>134</v>
      </c>
      <c r="C416" s="100">
        <v>2.0871284894698533E-3</v>
      </c>
      <c r="D416" s="100">
        <v>7.7503463671023901E-3</v>
      </c>
      <c r="E416" s="100">
        <v>1.3413564244734926E-2</v>
      </c>
      <c r="F416" s="100">
        <v>1.9076782122367464E-2</v>
      </c>
      <c r="G416" s="100">
        <v>2.4740000000000002E-2</v>
      </c>
      <c r="H416" s="100">
        <v>2.4740000000000002E-2</v>
      </c>
      <c r="I416" s="100">
        <v>2.4740000000000002E-2</v>
      </c>
      <c r="J416" s="100">
        <v>2.4740000000000002E-2</v>
      </c>
      <c r="K416" s="100">
        <v>2.4740000000000002E-2</v>
      </c>
      <c r="L416" s="100">
        <v>2.4740000000000002E-2</v>
      </c>
    </row>
    <row r="417" spans="1:12">
      <c r="A417" s="99" t="s">
        <v>135</v>
      </c>
      <c r="C417" s="100">
        <v>8.2150215707278665E-2</v>
      </c>
      <c r="D417" s="100">
        <v>5.8492661780458997E-2</v>
      </c>
      <c r="E417" s="100">
        <v>3.483510785363933E-2</v>
      </c>
      <c r="F417" s="100">
        <v>1.1177553926819662E-2</v>
      </c>
      <c r="G417" s="100">
        <v>-1.248E-2</v>
      </c>
      <c r="H417" s="100">
        <v>-1.248E-2</v>
      </c>
      <c r="I417" s="100">
        <v>-1.248E-2</v>
      </c>
      <c r="J417" s="100">
        <v>-1.248E-2</v>
      </c>
      <c r="K417" s="100">
        <v>-1.248E-2</v>
      </c>
      <c r="L417" s="100">
        <v>-1.248E-2</v>
      </c>
    </row>
    <row r="418" spans="1:12">
      <c r="A418" s="99" t="s">
        <v>136</v>
      </c>
      <c r="C418" s="100">
        <v>-1.7085254156134773E-2</v>
      </c>
      <c r="D418" s="100">
        <v>-2.412144061710108E-2</v>
      </c>
      <c r="E418" s="100">
        <v>-3.1157627078067386E-2</v>
      </c>
      <c r="F418" s="100">
        <v>-3.8193813539033693E-2</v>
      </c>
      <c r="G418" s="100">
        <v>-4.5229999999999999E-2</v>
      </c>
      <c r="H418" s="100">
        <v>-4.5229999999999999E-2</v>
      </c>
      <c r="I418" s="100">
        <v>-4.5229999999999999E-2</v>
      </c>
      <c r="J418" s="100">
        <v>-4.5229999999999999E-2</v>
      </c>
      <c r="K418" s="100">
        <v>-4.5229999999999999E-2</v>
      </c>
      <c r="L418" s="100">
        <v>-4.5229999999999999E-2</v>
      </c>
    </row>
    <row r="419" spans="1:12">
      <c r="A419" s="99" t="s">
        <v>137</v>
      </c>
      <c r="C419" s="100">
        <v>-2.0543172363466748E-2</v>
      </c>
      <c r="D419" s="100">
        <v>-2.3572379272600062E-2</v>
      </c>
      <c r="E419" s="100">
        <v>-2.6601586181733375E-2</v>
      </c>
      <c r="F419" s="100">
        <v>-2.9630793090866688E-2</v>
      </c>
      <c r="G419" s="100">
        <v>-3.2660000000000002E-2</v>
      </c>
      <c r="H419" s="100">
        <v>-3.2660000000000002E-2</v>
      </c>
      <c r="I419" s="100">
        <v>-3.2660000000000002E-2</v>
      </c>
      <c r="J419" s="100">
        <v>-3.2660000000000002E-2</v>
      </c>
      <c r="K419" s="100">
        <v>-3.2660000000000002E-2</v>
      </c>
      <c r="L419" s="100">
        <v>-3.2660000000000002E-2</v>
      </c>
    </row>
    <row r="420" spans="1:12">
      <c r="A420" s="99"/>
      <c r="C420" s="98"/>
      <c r="D420" s="98"/>
      <c r="E420" s="98"/>
      <c r="F420" s="98"/>
      <c r="G420" s="98"/>
      <c r="H420" s="98"/>
      <c r="I420" s="98"/>
      <c r="J420" s="98"/>
      <c r="K420" s="98"/>
      <c r="L420" s="98"/>
    </row>
    <row r="421" spans="1:12">
      <c r="A421" s="99" t="s">
        <v>144</v>
      </c>
      <c r="C421" s="98"/>
      <c r="D421" s="98"/>
      <c r="E421" s="98"/>
      <c r="F421" s="98"/>
      <c r="G421" s="98"/>
      <c r="H421" s="98"/>
      <c r="I421" s="98"/>
      <c r="J421" s="98"/>
      <c r="K421" s="98"/>
      <c r="L421" s="98"/>
    </row>
    <row r="422" spans="1:12">
      <c r="A422" s="99"/>
      <c r="B422" s="74"/>
      <c r="C422" s="95">
        <v>2025</v>
      </c>
      <c r="D422" s="95">
        <v>2030</v>
      </c>
      <c r="E422" s="95">
        <v>2035</v>
      </c>
      <c r="F422" s="95">
        <v>2040</v>
      </c>
      <c r="G422" s="95">
        <v>2045</v>
      </c>
      <c r="H422" s="95">
        <v>2050</v>
      </c>
      <c r="I422" s="95">
        <v>2055</v>
      </c>
      <c r="J422" s="95">
        <v>2060</v>
      </c>
      <c r="K422" s="95">
        <v>2065</v>
      </c>
      <c r="L422" s="95">
        <v>2070</v>
      </c>
    </row>
    <row r="423" spans="1:12">
      <c r="A423" s="99" t="s">
        <v>120</v>
      </c>
      <c r="C423" s="100">
        <v>4.6832707032192909E-2</v>
      </c>
      <c r="D423" s="100">
        <v>2.1149530274144682E-2</v>
      </c>
      <c r="E423" s="100">
        <v>-4.5336464839035445E-3</v>
      </c>
      <c r="F423" s="100">
        <v>-3.0216823241951771E-2</v>
      </c>
      <c r="G423" s="100">
        <v>-5.5899999999999998E-2</v>
      </c>
      <c r="H423" s="100">
        <v>-5.5899999999999998E-2</v>
      </c>
      <c r="I423" s="100">
        <v>-5.5899999999999998E-2</v>
      </c>
      <c r="J423" s="100">
        <v>-5.5899999999999998E-2</v>
      </c>
      <c r="K423" s="100">
        <v>-5.5899999999999998E-2</v>
      </c>
      <c r="L423" s="100">
        <v>-5.5899999999999998E-2</v>
      </c>
    </row>
    <row r="424" spans="1:12">
      <c r="A424" s="99" t="s">
        <v>121</v>
      </c>
      <c r="C424" s="100">
        <v>2.745291561600292E-2</v>
      </c>
      <c r="D424" s="100">
        <v>1.9707186712002188E-2</v>
      </c>
      <c r="E424" s="100">
        <v>1.1961457808001457E-2</v>
      </c>
      <c r="F424" s="100">
        <v>4.2157289040007269E-3</v>
      </c>
      <c r="G424" s="100">
        <v>-3.5300000000000002E-3</v>
      </c>
      <c r="H424" s="100">
        <v>-3.5300000000000002E-3</v>
      </c>
      <c r="I424" s="100">
        <v>-3.5300000000000002E-3</v>
      </c>
      <c r="J424" s="100">
        <v>-3.5300000000000002E-3</v>
      </c>
      <c r="K424" s="100">
        <v>-3.5300000000000002E-3</v>
      </c>
      <c r="L424" s="100">
        <v>-3.5300000000000002E-3</v>
      </c>
    </row>
    <row r="425" spans="1:12">
      <c r="A425" s="99" t="s">
        <v>122</v>
      </c>
      <c r="C425" s="100">
        <v>-3.1146804876229185E-3</v>
      </c>
      <c r="D425" s="100">
        <v>-1.6066010365717188E-2</v>
      </c>
      <c r="E425" s="100">
        <v>-2.901734024381146E-2</v>
      </c>
      <c r="F425" s="100">
        <v>-4.1968670121905728E-2</v>
      </c>
      <c r="G425" s="100">
        <v>-5.4919999999999997E-2</v>
      </c>
      <c r="H425" s="100">
        <v>-5.4919999999999997E-2</v>
      </c>
      <c r="I425" s="100">
        <v>-5.4919999999999997E-2</v>
      </c>
      <c r="J425" s="100">
        <v>-5.4919999999999997E-2</v>
      </c>
      <c r="K425" s="100">
        <v>-5.4919999999999997E-2</v>
      </c>
      <c r="L425" s="100">
        <v>-5.4919999999999997E-2</v>
      </c>
    </row>
    <row r="426" spans="1:12">
      <c r="A426" s="99" t="s">
        <v>123</v>
      </c>
      <c r="C426" s="100">
        <v>-0.16078533910187234</v>
      </c>
      <c r="D426" s="100">
        <v>-0.17102150432640426</v>
      </c>
      <c r="E426" s="100">
        <v>-0.18125766955093617</v>
      </c>
      <c r="F426" s="100">
        <v>-0.19149383477546808</v>
      </c>
      <c r="G426" s="100">
        <v>-0.20172999999999999</v>
      </c>
      <c r="H426" s="100">
        <v>-0.20172999999999999</v>
      </c>
      <c r="I426" s="100">
        <v>-0.20172999999999999</v>
      </c>
      <c r="J426" s="100">
        <v>-0.20172999999999999</v>
      </c>
      <c r="K426" s="100">
        <v>-0.20172999999999999</v>
      </c>
      <c r="L426" s="100">
        <v>-0.20172999999999999</v>
      </c>
    </row>
    <row r="427" spans="1:12">
      <c r="A427" s="99" t="s">
        <v>124</v>
      </c>
      <c r="C427" s="100">
        <v>0.26805970517140504</v>
      </c>
      <c r="D427" s="100">
        <v>0.23582477887855377</v>
      </c>
      <c r="E427" s="100">
        <v>0.2035898525857025</v>
      </c>
      <c r="F427" s="100">
        <v>0.17135492629285123</v>
      </c>
      <c r="G427" s="100">
        <v>0.13911999999999999</v>
      </c>
      <c r="H427" s="100">
        <v>0.13911999999999999</v>
      </c>
      <c r="I427" s="100">
        <v>0.13911999999999999</v>
      </c>
      <c r="J427" s="100">
        <v>0.13911999999999999</v>
      </c>
      <c r="K427" s="100">
        <v>0.13911999999999999</v>
      </c>
      <c r="L427" s="100">
        <v>0.13911999999999999</v>
      </c>
    </row>
    <row r="428" spans="1:12">
      <c r="A428" s="99" t="s">
        <v>125</v>
      </c>
      <c r="C428" s="100">
        <v>0.19348409026533531</v>
      </c>
      <c r="D428" s="100">
        <v>0.16949306769900147</v>
      </c>
      <c r="E428" s="100">
        <v>0.14550204513266762</v>
      </c>
      <c r="F428" s="100">
        <v>0.1215110225663338</v>
      </c>
      <c r="G428" s="100">
        <v>9.7519999999999996E-2</v>
      </c>
      <c r="H428" s="100">
        <v>9.7519999999999996E-2</v>
      </c>
      <c r="I428" s="100">
        <v>9.7519999999999996E-2</v>
      </c>
      <c r="J428" s="100">
        <v>9.7519999999999996E-2</v>
      </c>
      <c r="K428" s="100">
        <v>9.7519999999999996E-2</v>
      </c>
      <c r="L428" s="100">
        <v>9.7519999999999996E-2</v>
      </c>
    </row>
    <row r="429" spans="1:12">
      <c r="A429" s="99" t="s">
        <v>126</v>
      </c>
      <c r="C429" s="100">
        <v>8.2878994192711428E-2</v>
      </c>
      <c r="D429" s="100">
        <v>5.6366745644533575E-2</v>
      </c>
      <c r="E429" s="100">
        <v>2.9854497096355719E-2</v>
      </c>
      <c r="F429" s="100">
        <v>3.3422485481778633E-3</v>
      </c>
      <c r="G429" s="100">
        <v>-2.317E-2</v>
      </c>
      <c r="H429" s="100">
        <v>-2.317E-2</v>
      </c>
      <c r="I429" s="100">
        <v>-2.317E-2</v>
      </c>
      <c r="J429" s="100">
        <v>-2.317E-2</v>
      </c>
      <c r="K429" s="100">
        <v>-2.317E-2</v>
      </c>
      <c r="L429" s="100">
        <v>-2.317E-2</v>
      </c>
    </row>
    <row r="430" spans="1:12">
      <c r="A430" s="99" t="s">
        <v>127</v>
      </c>
      <c r="C430" s="100">
        <v>4.5477289736550082E-2</v>
      </c>
      <c r="D430" s="100">
        <v>2.843296730241256E-2</v>
      </c>
      <c r="E430" s="100">
        <v>1.1388644868275039E-2</v>
      </c>
      <c r="F430" s="100">
        <v>-5.6556775658624832E-3</v>
      </c>
      <c r="G430" s="100">
        <v>-2.2700000000000001E-2</v>
      </c>
      <c r="H430" s="100">
        <v>-2.2700000000000001E-2</v>
      </c>
      <c r="I430" s="100">
        <v>-2.2700000000000001E-2</v>
      </c>
      <c r="J430" s="100">
        <v>-2.2700000000000001E-2</v>
      </c>
      <c r="K430" s="100">
        <v>-2.2700000000000001E-2</v>
      </c>
      <c r="L430" s="100">
        <v>-2.2700000000000001E-2</v>
      </c>
    </row>
    <row r="431" spans="1:12">
      <c r="A431" s="99" t="s">
        <v>128</v>
      </c>
      <c r="C431" s="100">
        <v>1.902094839137651E-2</v>
      </c>
      <c r="D431" s="100">
        <v>1.2745711293532382E-2</v>
      </c>
      <c r="E431" s="100">
        <v>6.4704741956882542E-3</v>
      </c>
      <c r="F431" s="100">
        <v>1.9523709784412605E-4</v>
      </c>
      <c r="G431" s="100">
        <v>-6.0800000000000003E-3</v>
      </c>
      <c r="H431" s="100">
        <v>-6.0800000000000003E-3</v>
      </c>
      <c r="I431" s="100">
        <v>-6.0800000000000003E-3</v>
      </c>
      <c r="J431" s="100">
        <v>-6.0800000000000003E-3</v>
      </c>
      <c r="K431" s="100">
        <v>-6.0800000000000003E-3</v>
      </c>
      <c r="L431" s="100">
        <v>-6.0800000000000003E-3</v>
      </c>
    </row>
    <row r="432" spans="1:12">
      <c r="A432" s="99" t="s">
        <v>129</v>
      </c>
      <c r="C432" s="100">
        <v>-5.8620071820791354E-3</v>
      </c>
      <c r="D432" s="100">
        <v>-1.1401505386559352E-2</v>
      </c>
      <c r="E432" s="100">
        <v>-1.6941003591039568E-2</v>
      </c>
      <c r="F432" s="100">
        <v>-2.2480501795519782E-2</v>
      </c>
      <c r="G432" s="100">
        <v>-2.802E-2</v>
      </c>
      <c r="H432" s="100">
        <v>-2.802E-2</v>
      </c>
      <c r="I432" s="100">
        <v>-2.802E-2</v>
      </c>
      <c r="J432" s="100">
        <v>-2.802E-2</v>
      </c>
      <c r="K432" s="100">
        <v>-2.802E-2</v>
      </c>
      <c r="L432" s="100">
        <v>-2.802E-2</v>
      </c>
    </row>
    <row r="433" spans="1:12">
      <c r="A433" s="99" t="s">
        <v>130</v>
      </c>
      <c r="C433" s="100">
        <v>1.4363552446346135E-2</v>
      </c>
      <c r="D433" s="100">
        <v>1.4440164334759602E-2</v>
      </c>
      <c r="E433" s="100">
        <v>1.4516776223173069E-2</v>
      </c>
      <c r="F433" s="100">
        <v>1.4593388111586536E-2</v>
      </c>
      <c r="G433" s="100">
        <v>1.4670000000000001E-2</v>
      </c>
      <c r="H433" s="100">
        <v>1.4670000000000001E-2</v>
      </c>
      <c r="I433" s="100">
        <v>1.4670000000000001E-2</v>
      </c>
      <c r="J433" s="100">
        <v>1.4670000000000001E-2</v>
      </c>
      <c r="K433" s="100">
        <v>1.4670000000000001E-2</v>
      </c>
      <c r="L433" s="100">
        <v>1.4670000000000001E-2</v>
      </c>
    </row>
    <row r="434" spans="1:12">
      <c r="A434" s="99" t="s">
        <v>131</v>
      </c>
      <c r="C434" s="100">
        <v>1.6417526193061647E-3</v>
      </c>
      <c r="D434" s="100">
        <v>-9.288685535520376E-3</v>
      </c>
      <c r="E434" s="100">
        <v>-2.0219123690346917E-2</v>
      </c>
      <c r="F434" s="100">
        <v>-3.1149561845173458E-2</v>
      </c>
      <c r="G434" s="100">
        <v>-4.2079999999999999E-2</v>
      </c>
      <c r="H434" s="100">
        <v>-4.2079999999999999E-2</v>
      </c>
      <c r="I434" s="100">
        <v>-4.2079999999999999E-2</v>
      </c>
      <c r="J434" s="100">
        <v>-4.2079999999999999E-2</v>
      </c>
      <c r="K434" s="100">
        <v>-4.2079999999999999E-2</v>
      </c>
      <c r="L434" s="100">
        <v>-4.2079999999999999E-2</v>
      </c>
    </row>
    <row r="435" spans="1:12">
      <c r="A435" s="99" t="s">
        <v>132</v>
      </c>
      <c r="C435" s="100">
        <v>6.2928506241547938E-3</v>
      </c>
      <c r="D435" s="100">
        <v>3.7546379681160954E-3</v>
      </c>
      <c r="E435" s="100">
        <v>1.2164253120773971E-3</v>
      </c>
      <c r="F435" s="100">
        <v>-1.3217873439613013E-3</v>
      </c>
      <c r="G435" s="100">
        <v>-3.8600000000000001E-3</v>
      </c>
      <c r="H435" s="100">
        <v>-3.8600000000000001E-3</v>
      </c>
      <c r="I435" s="100">
        <v>-3.8600000000000001E-3</v>
      </c>
      <c r="J435" s="100">
        <v>-3.8600000000000001E-3</v>
      </c>
      <c r="K435" s="100">
        <v>-3.8600000000000001E-3</v>
      </c>
      <c r="L435" s="100">
        <v>-3.8600000000000001E-3</v>
      </c>
    </row>
    <row r="436" spans="1:12">
      <c r="A436" s="99" t="s">
        <v>133</v>
      </c>
      <c r="C436" s="100">
        <v>4.6474325468240591E-3</v>
      </c>
      <c r="D436" s="100">
        <v>7.1980744101180442E-3</v>
      </c>
      <c r="E436" s="100">
        <v>9.7487162734120301E-3</v>
      </c>
      <c r="F436" s="100">
        <v>1.2299358136706014E-2</v>
      </c>
      <c r="G436" s="100">
        <v>1.485E-2</v>
      </c>
      <c r="H436" s="100">
        <v>1.485E-2</v>
      </c>
      <c r="I436" s="100">
        <v>1.485E-2</v>
      </c>
      <c r="J436" s="100">
        <v>1.485E-2</v>
      </c>
      <c r="K436" s="100">
        <v>1.485E-2</v>
      </c>
      <c r="L436" s="100">
        <v>1.485E-2</v>
      </c>
    </row>
    <row r="437" spans="1:12">
      <c r="A437" s="99" t="s">
        <v>134</v>
      </c>
      <c r="C437" s="100">
        <v>1.3307369841050562E-2</v>
      </c>
      <c r="D437" s="100">
        <v>1.1725527380787922E-2</v>
      </c>
      <c r="E437" s="100">
        <v>1.0143684920525281E-2</v>
      </c>
      <c r="F437" s="100">
        <v>8.5618424602626406E-3</v>
      </c>
      <c r="G437" s="100">
        <v>6.9800000000000001E-3</v>
      </c>
      <c r="H437" s="100">
        <v>6.9800000000000001E-3</v>
      </c>
      <c r="I437" s="100">
        <v>6.9800000000000001E-3</v>
      </c>
      <c r="J437" s="100">
        <v>6.9800000000000001E-3</v>
      </c>
      <c r="K437" s="100">
        <v>6.9800000000000001E-3</v>
      </c>
      <c r="L437" s="100">
        <v>6.9800000000000001E-3</v>
      </c>
    </row>
    <row r="438" spans="1:12">
      <c r="A438" s="99" t="s">
        <v>135</v>
      </c>
      <c r="C438" s="100">
        <v>4.767398855489019E-2</v>
      </c>
      <c r="D438" s="100">
        <v>3.8252991416167642E-2</v>
      </c>
      <c r="E438" s="100">
        <v>2.8831994277445094E-2</v>
      </c>
      <c r="F438" s="100">
        <v>1.9410997138722547E-2</v>
      </c>
      <c r="G438" s="100">
        <v>9.9900000000000006E-3</v>
      </c>
      <c r="H438" s="100">
        <v>9.9900000000000006E-3</v>
      </c>
      <c r="I438" s="100">
        <v>9.9900000000000006E-3</v>
      </c>
      <c r="J438" s="100">
        <v>9.9900000000000006E-3</v>
      </c>
      <c r="K438" s="100">
        <v>9.9900000000000006E-3</v>
      </c>
      <c r="L438" s="100">
        <v>9.9900000000000006E-3</v>
      </c>
    </row>
    <row r="439" spans="1:12">
      <c r="A439" s="99" t="s">
        <v>136</v>
      </c>
      <c r="C439" s="100">
        <v>0.14539076057686551</v>
      </c>
      <c r="D439" s="100">
        <v>0.10415057043264914</v>
      </c>
      <c r="E439" s="100">
        <v>6.2910380288432766E-2</v>
      </c>
      <c r="F439" s="100">
        <v>2.1670190144216388E-2</v>
      </c>
      <c r="G439" s="100">
        <v>-1.9570000000000001E-2</v>
      </c>
      <c r="H439" s="100">
        <v>-1.9570000000000001E-2</v>
      </c>
      <c r="I439" s="100">
        <v>-1.9570000000000001E-2</v>
      </c>
      <c r="J439" s="100">
        <v>-1.9570000000000001E-2</v>
      </c>
      <c r="K439" s="100">
        <v>-1.9570000000000001E-2</v>
      </c>
      <c r="L439" s="100">
        <v>-1.9570000000000001E-2</v>
      </c>
    </row>
    <row r="440" spans="1:12">
      <c r="A440" s="99" t="s">
        <v>137</v>
      </c>
      <c r="C440" s="100">
        <v>-2.8393997323067164E-2</v>
      </c>
      <c r="D440" s="100">
        <v>-3.2367997992300376E-2</v>
      </c>
      <c r="E440" s="100">
        <v>-3.6341998661533585E-2</v>
      </c>
      <c r="F440" s="100">
        <v>-4.0315999330766794E-2</v>
      </c>
      <c r="G440" s="100">
        <v>-4.4290000000000003E-2</v>
      </c>
      <c r="H440" s="100">
        <v>-4.4290000000000003E-2</v>
      </c>
      <c r="I440" s="100">
        <v>-4.4290000000000003E-2</v>
      </c>
      <c r="J440" s="100">
        <v>-4.4290000000000003E-2</v>
      </c>
      <c r="K440" s="100">
        <v>-4.4290000000000003E-2</v>
      </c>
      <c r="L440" s="100">
        <v>-4.4290000000000003E-2</v>
      </c>
    </row>
    <row r="441" spans="1:12">
      <c r="A441" s="1"/>
    </row>
    <row r="442" spans="1:12">
      <c r="A442" s="101" t="s">
        <v>145</v>
      </c>
    </row>
    <row r="443" spans="1:12">
      <c r="A443" s="1"/>
      <c r="B443" s="74"/>
      <c r="C443" s="95">
        <v>2025</v>
      </c>
      <c r="D443" s="95">
        <v>2030</v>
      </c>
      <c r="E443" s="95">
        <v>2035</v>
      </c>
      <c r="F443" s="95">
        <v>2040</v>
      </c>
      <c r="G443" s="95">
        <v>2045</v>
      </c>
      <c r="H443" s="95">
        <v>2050</v>
      </c>
      <c r="I443" s="95">
        <v>2055</v>
      </c>
      <c r="J443" s="95">
        <v>2060</v>
      </c>
      <c r="K443" s="95">
        <v>2065</v>
      </c>
      <c r="L443" s="95">
        <v>2070</v>
      </c>
    </row>
    <row r="444" spans="1:12">
      <c r="A444" s="99" t="s">
        <v>120</v>
      </c>
      <c r="C444" s="102">
        <v>71</v>
      </c>
      <c r="D444" s="100"/>
      <c r="E444" s="100"/>
      <c r="F444" s="100"/>
      <c r="G444" s="100"/>
      <c r="H444" s="100"/>
      <c r="I444" s="100"/>
      <c r="J444" s="100"/>
      <c r="K444" s="100"/>
      <c r="L444" s="100"/>
    </row>
    <row r="445" spans="1:12">
      <c r="A445" s="99" t="s">
        <v>121</v>
      </c>
      <c r="C445" s="102">
        <v>55</v>
      </c>
      <c r="D445" s="100"/>
      <c r="E445" s="100"/>
      <c r="F445" s="100"/>
      <c r="G445" s="100"/>
      <c r="H445" s="100"/>
      <c r="I445" s="100"/>
      <c r="J445" s="100"/>
      <c r="K445" s="100"/>
      <c r="L445" s="100"/>
    </row>
    <row r="446" spans="1:12">
      <c r="A446" s="99" t="s">
        <v>122</v>
      </c>
      <c r="C446" s="102">
        <v>20</v>
      </c>
      <c r="D446" s="100"/>
      <c r="E446" s="100"/>
      <c r="F446" s="100"/>
      <c r="G446" s="100"/>
      <c r="H446" s="100"/>
      <c r="I446" s="100"/>
      <c r="J446" s="100"/>
      <c r="K446" s="100"/>
      <c r="L446" s="100"/>
    </row>
    <row r="447" spans="1:12">
      <c r="A447" s="99" t="s">
        <v>123</v>
      </c>
      <c r="C447" s="102">
        <v>0</v>
      </c>
      <c r="D447" s="100"/>
      <c r="E447" s="100"/>
      <c r="F447" s="100"/>
      <c r="G447" s="100"/>
      <c r="H447" s="100"/>
      <c r="I447" s="100"/>
      <c r="J447" s="100"/>
      <c r="K447" s="100"/>
      <c r="L447" s="100"/>
    </row>
    <row r="448" spans="1:12">
      <c r="A448" s="99" t="s">
        <v>124</v>
      </c>
      <c r="C448" s="102">
        <v>18</v>
      </c>
      <c r="D448" s="100"/>
      <c r="E448" s="100"/>
      <c r="F448" s="100"/>
      <c r="G448" s="100"/>
      <c r="H448" s="100"/>
      <c r="I448" s="100"/>
      <c r="J448" s="100"/>
      <c r="K448" s="100"/>
      <c r="L448" s="100"/>
    </row>
    <row r="449" spans="1:12">
      <c r="A449" s="99" t="s">
        <v>125</v>
      </c>
      <c r="C449" s="102">
        <v>44</v>
      </c>
      <c r="D449" s="100"/>
      <c r="E449" s="100"/>
      <c r="F449" s="100"/>
      <c r="G449" s="100"/>
      <c r="H449" s="100"/>
      <c r="I449" s="100"/>
      <c r="J449" s="100"/>
      <c r="K449" s="100"/>
      <c r="L449" s="100"/>
    </row>
    <row r="450" spans="1:12">
      <c r="A450" s="99" t="s">
        <v>126</v>
      </c>
      <c r="C450" s="102">
        <v>31</v>
      </c>
      <c r="D450" s="100"/>
      <c r="E450" s="100"/>
      <c r="F450" s="100"/>
      <c r="G450" s="100"/>
      <c r="H450" s="100"/>
      <c r="I450" s="100"/>
      <c r="J450" s="100"/>
      <c r="K450" s="100"/>
      <c r="L450" s="100"/>
    </row>
    <row r="451" spans="1:12">
      <c r="A451" s="99" t="s">
        <v>127</v>
      </c>
      <c r="C451" s="102">
        <v>18</v>
      </c>
      <c r="D451" s="100"/>
      <c r="E451" s="100"/>
      <c r="F451" s="100"/>
      <c r="G451" s="100"/>
      <c r="H451" s="100"/>
      <c r="I451" s="100"/>
      <c r="J451" s="100"/>
      <c r="K451" s="100"/>
      <c r="L451" s="100"/>
    </row>
    <row r="452" spans="1:12">
      <c r="A452" s="99" t="s">
        <v>128</v>
      </c>
      <c r="C452" s="102">
        <v>12</v>
      </c>
      <c r="D452" s="100"/>
      <c r="E452" s="100"/>
      <c r="F452" s="100"/>
      <c r="G452" s="100"/>
      <c r="H452" s="100"/>
      <c r="I452" s="100"/>
      <c r="J452" s="100"/>
      <c r="K452" s="100"/>
      <c r="L452" s="100"/>
    </row>
    <row r="453" spans="1:12">
      <c r="A453" s="99" t="s">
        <v>129</v>
      </c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</row>
    <row r="454" spans="1:12">
      <c r="A454" s="99" t="s">
        <v>130</v>
      </c>
      <c r="C454" s="100"/>
      <c r="D454" s="100"/>
      <c r="E454" s="100"/>
      <c r="F454" s="100"/>
      <c r="G454" s="100"/>
      <c r="H454" s="100"/>
      <c r="I454" s="100"/>
      <c r="J454" s="100"/>
      <c r="K454" s="100"/>
      <c r="L454" s="100"/>
    </row>
    <row r="455" spans="1:12">
      <c r="A455" s="99" t="s">
        <v>131</v>
      </c>
      <c r="C455" s="100"/>
      <c r="D455" s="100"/>
      <c r="E455" s="100"/>
      <c r="F455" s="100"/>
      <c r="G455" s="100"/>
      <c r="H455" s="100"/>
      <c r="I455" s="100"/>
      <c r="J455" s="100"/>
      <c r="K455" s="100"/>
      <c r="L455" s="100"/>
    </row>
    <row r="456" spans="1:12">
      <c r="A456" s="99" t="s">
        <v>132</v>
      </c>
      <c r="C456" s="100"/>
      <c r="D456" s="100"/>
      <c r="E456" s="100"/>
      <c r="F456" s="100"/>
      <c r="G456" s="100"/>
      <c r="H456" s="100"/>
      <c r="I456" s="100"/>
      <c r="J456" s="100"/>
      <c r="K456" s="100"/>
      <c r="L456" s="100"/>
    </row>
    <row r="457" spans="1:12">
      <c r="A457" s="99" t="s">
        <v>133</v>
      </c>
      <c r="C457" s="100"/>
      <c r="D457" s="100"/>
      <c r="E457" s="100"/>
      <c r="F457" s="100"/>
      <c r="G457" s="100"/>
      <c r="H457" s="100"/>
      <c r="I457" s="100"/>
      <c r="J457" s="100"/>
      <c r="K457" s="100"/>
      <c r="L457" s="100"/>
    </row>
    <row r="458" spans="1:12">
      <c r="A458" s="99" t="s">
        <v>134</v>
      </c>
      <c r="C458" s="100"/>
      <c r="D458" s="100"/>
      <c r="E458" s="100"/>
      <c r="F458" s="100"/>
      <c r="G458" s="100"/>
      <c r="H458" s="100"/>
      <c r="I458" s="100"/>
      <c r="J458" s="100"/>
      <c r="K458" s="100"/>
      <c r="L458" s="100"/>
    </row>
    <row r="459" spans="1:12">
      <c r="A459" s="99" t="s">
        <v>135</v>
      </c>
      <c r="C459" s="100"/>
      <c r="D459" s="100"/>
      <c r="E459" s="100"/>
      <c r="F459" s="100"/>
      <c r="G459" s="100"/>
      <c r="H459" s="100"/>
      <c r="I459" s="100"/>
      <c r="J459" s="100"/>
      <c r="K459" s="100"/>
      <c r="L459" s="100"/>
    </row>
    <row r="460" spans="1:12">
      <c r="A460" s="99" t="s">
        <v>136</v>
      </c>
      <c r="C460" s="100"/>
      <c r="D460" s="100"/>
      <c r="E460" s="100"/>
      <c r="F460" s="100"/>
      <c r="G460" s="100"/>
      <c r="H460" s="100"/>
      <c r="I460" s="100"/>
      <c r="J460" s="100"/>
      <c r="K460" s="100"/>
      <c r="L460" s="100"/>
    </row>
    <row r="461" spans="1:12">
      <c r="A461" s="99" t="s">
        <v>137</v>
      </c>
      <c r="C461" s="100"/>
      <c r="D461" s="100"/>
      <c r="E461" s="100"/>
      <c r="F461" s="100"/>
      <c r="G461" s="100"/>
      <c r="H461" s="100"/>
      <c r="I461" s="100"/>
      <c r="J461" s="100"/>
      <c r="K461" s="100"/>
      <c r="L461" s="100"/>
    </row>
    <row r="462" spans="1:12">
      <c r="A462" s="99"/>
      <c r="C462" s="98"/>
      <c r="D462" s="98"/>
      <c r="E462" s="98"/>
      <c r="F462" s="98"/>
      <c r="G462" s="98"/>
      <c r="H462" s="98"/>
      <c r="I462" s="98"/>
      <c r="J462" s="98"/>
      <c r="K462" s="98"/>
      <c r="L462" s="98"/>
    </row>
    <row r="463" spans="1:12">
      <c r="A463" s="101" t="s">
        <v>146</v>
      </c>
      <c r="C463" s="98"/>
      <c r="D463" s="98"/>
      <c r="E463" s="98"/>
      <c r="F463" s="98"/>
      <c r="G463" s="98"/>
      <c r="H463" s="98"/>
      <c r="I463" s="98"/>
      <c r="J463" s="98"/>
      <c r="K463" s="98"/>
      <c r="L463" s="98"/>
    </row>
    <row r="464" spans="1:12">
      <c r="A464" s="99"/>
      <c r="B464" s="74"/>
      <c r="C464" s="95">
        <v>2025</v>
      </c>
      <c r="D464" s="95">
        <v>2030</v>
      </c>
      <c r="E464" s="95">
        <v>2035</v>
      </c>
      <c r="F464" s="95">
        <v>2040</v>
      </c>
      <c r="G464" s="95">
        <v>2045</v>
      </c>
      <c r="H464" s="95">
        <v>2050</v>
      </c>
      <c r="I464" s="95">
        <v>2055</v>
      </c>
      <c r="J464" s="95">
        <v>2060</v>
      </c>
      <c r="K464" s="95">
        <v>2065</v>
      </c>
      <c r="L464" s="95">
        <v>2070</v>
      </c>
    </row>
    <row r="465" spans="1:12">
      <c r="A465" s="99" t="s">
        <v>120</v>
      </c>
      <c r="C465" s="102">
        <v>71</v>
      </c>
      <c r="D465" s="100"/>
      <c r="E465" s="100"/>
      <c r="F465" s="100"/>
      <c r="G465" s="100"/>
      <c r="H465" s="100"/>
      <c r="I465" s="100"/>
      <c r="J465" s="100"/>
      <c r="K465" s="100"/>
      <c r="L465" s="100"/>
    </row>
    <row r="466" spans="1:12">
      <c r="A466" s="99" t="s">
        <v>121</v>
      </c>
      <c r="C466" s="102">
        <v>55</v>
      </c>
      <c r="D466" s="100"/>
      <c r="E466" s="100"/>
      <c r="F466" s="100"/>
      <c r="G466" s="100"/>
      <c r="H466" s="100"/>
      <c r="I466" s="100"/>
      <c r="J466" s="100"/>
      <c r="K466" s="100"/>
      <c r="L466" s="100"/>
    </row>
    <row r="467" spans="1:12">
      <c r="A467" s="99" t="s">
        <v>122</v>
      </c>
      <c r="C467" s="102">
        <v>18</v>
      </c>
      <c r="D467" s="100"/>
      <c r="E467" s="100"/>
      <c r="F467" s="100"/>
      <c r="G467" s="100"/>
      <c r="H467" s="100"/>
      <c r="I467" s="100"/>
      <c r="J467" s="100"/>
      <c r="K467" s="100"/>
      <c r="L467" s="100"/>
    </row>
    <row r="468" spans="1:12">
      <c r="A468" s="99" t="s">
        <v>123</v>
      </c>
      <c r="C468" s="102">
        <v>0</v>
      </c>
      <c r="D468" s="100"/>
      <c r="E468" s="100"/>
      <c r="F468" s="100"/>
      <c r="G468" s="100"/>
      <c r="H468" s="100"/>
      <c r="I468" s="100"/>
      <c r="J468" s="100"/>
      <c r="K468" s="100"/>
      <c r="L468" s="100"/>
    </row>
    <row r="469" spans="1:12">
      <c r="A469" s="99" t="s">
        <v>124</v>
      </c>
      <c r="C469" s="102">
        <v>18</v>
      </c>
      <c r="D469" s="100"/>
      <c r="E469" s="100"/>
      <c r="F469" s="100"/>
      <c r="G469" s="100"/>
      <c r="H469" s="100"/>
      <c r="I469" s="100"/>
      <c r="J469" s="100"/>
      <c r="K469" s="100"/>
      <c r="L469" s="100"/>
    </row>
    <row r="470" spans="1:12">
      <c r="A470" s="99" t="s">
        <v>125</v>
      </c>
      <c r="C470" s="102">
        <v>44</v>
      </c>
      <c r="D470" s="100"/>
      <c r="E470" s="100"/>
      <c r="F470" s="100"/>
      <c r="G470" s="100"/>
      <c r="H470" s="100"/>
      <c r="I470" s="100"/>
      <c r="J470" s="100"/>
      <c r="K470" s="100"/>
      <c r="L470" s="100"/>
    </row>
    <row r="471" spans="1:12">
      <c r="A471" s="99" t="s">
        <v>126</v>
      </c>
      <c r="C471" s="102">
        <v>31</v>
      </c>
      <c r="D471" s="100"/>
      <c r="E471" s="100"/>
      <c r="F471" s="100"/>
      <c r="G471" s="100"/>
      <c r="H471" s="100"/>
      <c r="I471" s="100"/>
      <c r="J471" s="100"/>
      <c r="K471" s="100"/>
      <c r="L471" s="100"/>
    </row>
    <row r="472" spans="1:12">
      <c r="A472" s="99" t="s">
        <v>127</v>
      </c>
      <c r="C472" s="102">
        <v>18</v>
      </c>
      <c r="D472" s="100"/>
      <c r="E472" s="100"/>
      <c r="F472" s="100"/>
      <c r="G472" s="100"/>
      <c r="H472" s="100"/>
      <c r="I472" s="100"/>
      <c r="J472" s="100"/>
      <c r="K472" s="100"/>
      <c r="L472" s="100"/>
    </row>
    <row r="473" spans="1:12">
      <c r="A473" s="99" t="s">
        <v>128</v>
      </c>
      <c r="C473" s="102">
        <v>12</v>
      </c>
      <c r="D473" s="100"/>
      <c r="E473" s="100"/>
      <c r="F473" s="100"/>
      <c r="G473" s="100"/>
      <c r="H473" s="100"/>
      <c r="I473" s="100"/>
      <c r="J473" s="100"/>
      <c r="K473" s="100"/>
      <c r="L473" s="100"/>
    </row>
    <row r="474" spans="1:12">
      <c r="A474" s="99" t="s">
        <v>129</v>
      </c>
      <c r="C474" s="100"/>
      <c r="D474" s="100"/>
      <c r="E474" s="100"/>
      <c r="F474" s="100"/>
      <c r="G474" s="100"/>
      <c r="H474" s="100"/>
      <c r="I474" s="100"/>
      <c r="J474" s="100"/>
      <c r="K474" s="100"/>
      <c r="L474" s="100"/>
    </row>
    <row r="475" spans="1:12">
      <c r="A475" s="99" t="s">
        <v>130</v>
      </c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</row>
    <row r="476" spans="1:12">
      <c r="A476" s="99" t="s">
        <v>131</v>
      </c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</row>
    <row r="477" spans="1:12">
      <c r="A477" s="99" t="s">
        <v>132</v>
      </c>
      <c r="C477" s="100"/>
      <c r="D477" s="100"/>
      <c r="E477" s="100"/>
      <c r="F477" s="100"/>
      <c r="G477" s="100"/>
      <c r="H477" s="100"/>
      <c r="I477" s="100"/>
      <c r="J477" s="100"/>
      <c r="K477" s="100"/>
      <c r="L477" s="100"/>
    </row>
    <row r="478" spans="1:12">
      <c r="A478" s="99" t="s">
        <v>133</v>
      </c>
      <c r="C478" s="100"/>
      <c r="D478" s="100"/>
      <c r="E478" s="100"/>
      <c r="F478" s="100"/>
      <c r="G478" s="100"/>
      <c r="H478" s="100"/>
      <c r="I478" s="100"/>
      <c r="J478" s="100"/>
      <c r="K478" s="100"/>
      <c r="L478" s="100"/>
    </row>
    <row r="479" spans="1:12">
      <c r="A479" s="99" t="s">
        <v>134</v>
      </c>
      <c r="C479" s="100"/>
      <c r="D479" s="100"/>
      <c r="E479" s="100"/>
      <c r="F479" s="100"/>
      <c r="G479" s="100"/>
      <c r="H479" s="100"/>
      <c r="I479" s="100"/>
      <c r="J479" s="100"/>
      <c r="K479" s="100"/>
      <c r="L479" s="100"/>
    </row>
    <row r="480" spans="1:12">
      <c r="A480" s="99" t="s">
        <v>135</v>
      </c>
      <c r="C480" s="100"/>
      <c r="D480" s="100"/>
      <c r="E480" s="100"/>
      <c r="F480" s="100"/>
      <c r="G480" s="100"/>
      <c r="H480" s="100"/>
      <c r="I480" s="100"/>
      <c r="J480" s="100"/>
      <c r="K480" s="100"/>
      <c r="L480" s="100"/>
    </row>
    <row r="481" spans="1:12">
      <c r="A481" s="99" t="s">
        <v>136</v>
      </c>
      <c r="C481" s="100"/>
      <c r="D481" s="100"/>
      <c r="E481" s="100"/>
      <c r="F481" s="100"/>
      <c r="G481" s="100"/>
      <c r="H481" s="100"/>
      <c r="I481" s="100"/>
      <c r="J481" s="100"/>
      <c r="K481" s="100"/>
      <c r="L481" s="100"/>
    </row>
    <row r="482" spans="1:12">
      <c r="A482" s="99" t="s">
        <v>137</v>
      </c>
      <c r="C482" s="100"/>
      <c r="D482" s="100"/>
      <c r="E482" s="100"/>
      <c r="F482" s="100"/>
      <c r="G482" s="100"/>
      <c r="H482" s="100"/>
      <c r="I482" s="100"/>
      <c r="J482" s="100"/>
      <c r="K482" s="100"/>
      <c r="L482" s="100"/>
    </row>
    <row r="483" spans="1:12">
      <c r="A483" s="1"/>
    </row>
    <row r="484" spans="1:12">
      <c r="A484" s="1" t="s">
        <v>147</v>
      </c>
    </row>
    <row r="485" spans="1:12">
      <c r="A485" s="1"/>
      <c r="C485" s="74">
        <v>2025</v>
      </c>
      <c r="D485" s="74">
        <v>2030</v>
      </c>
      <c r="E485" s="74">
        <v>2035</v>
      </c>
      <c r="F485" s="74">
        <v>2040</v>
      </c>
      <c r="G485" s="74">
        <v>2045</v>
      </c>
      <c r="H485" s="74">
        <v>2050</v>
      </c>
      <c r="I485" s="74">
        <v>2055</v>
      </c>
      <c r="J485" s="74">
        <v>2060</v>
      </c>
      <c r="K485" s="74">
        <v>2065</v>
      </c>
      <c r="L485" s="74">
        <v>2070</v>
      </c>
    </row>
    <row r="486" spans="1:12">
      <c r="A486" s="1"/>
      <c r="C486" s="103">
        <v>0.31840000000000002</v>
      </c>
      <c r="D486" s="103">
        <v>0.32884999999999998</v>
      </c>
      <c r="E486" s="103">
        <v>0.33600000000000002</v>
      </c>
      <c r="F486" s="103">
        <v>0.33661999999999997</v>
      </c>
      <c r="G486" s="103">
        <v>0.33374999999999999</v>
      </c>
      <c r="H486" s="103">
        <v>0.33374999999999999</v>
      </c>
      <c r="I486" s="104"/>
      <c r="J486" s="104"/>
      <c r="K486" s="104"/>
      <c r="L486" s="104"/>
    </row>
    <row r="487" spans="1:12">
      <c r="A487" s="1"/>
    </row>
    <row r="488" spans="1:12">
      <c r="A488" s="1" t="s">
        <v>148</v>
      </c>
    </row>
    <row r="489" spans="1:12">
      <c r="A489" s="1"/>
      <c r="C489" s="74">
        <v>2025</v>
      </c>
      <c r="D489" s="74">
        <v>2030</v>
      </c>
      <c r="E489" s="74">
        <v>2035</v>
      </c>
      <c r="F489" s="74">
        <v>2040</v>
      </c>
      <c r="G489" s="74">
        <v>2045</v>
      </c>
      <c r="H489" s="74">
        <v>2050</v>
      </c>
      <c r="I489" s="74">
        <v>2055</v>
      </c>
      <c r="J489" s="74">
        <v>2060</v>
      </c>
      <c r="K489" s="74">
        <v>2065</v>
      </c>
      <c r="L489" s="74">
        <v>2070</v>
      </c>
    </row>
    <row r="490" spans="1:12">
      <c r="A490" s="1"/>
      <c r="C490" s="105">
        <v>105.19616000000001</v>
      </c>
      <c r="D490" s="105">
        <v>105.19695</v>
      </c>
      <c r="E490" s="105">
        <v>105.19786000000001</v>
      </c>
      <c r="F490" s="105">
        <v>105.19837</v>
      </c>
      <c r="G490" s="105">
        <v>105.1994</v>
      </c>
      <c r="H490" s="105">
        <v>105.20048</v>
      </c>
      <c r="I490" s="106">
        <v>105.20048</v>
      </c>
      <c r="J490" s="106">
        <v>105.20048</v>
      </c>
      <c r="K490" s="106">
        <v>105.20048</v>
      </c>
      <c r="L490" s="106">
        <v>105.20048</v>
      </c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"/>
  <sheetViews>
    <sheetView workbookViewId="0"/>
  </sheetViews>
  <sheetFormatPr defaultRowHeight="13.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X28"/>
  <sheetViews>
    <sheetView showGridLines="0" zoomScale="85" zoomScaleNormal="85" workbookViewId="0">
      <pane xSplit="2" ySplit="3" topLeftCell="C4" activePane="bottomRight" state="frozen"/>
      <selection pane="topRight" activeCell="L4" sqref="L4:L19"/>
      <selection pane="bottomLeft" activeCell="L4" sqref="L4:L19"/>
      <selection pane="bottomRight" activeCell="V4" sqref="V4:V5"/>
    </sheetView>
  </sheetViews>
  <sheetFormatPr defaultRowHeight="13.5"/>
  <cols>
    <col min="1" max="1" width="4.125" style="8" customWidth="1"/>
    <col min="2" max="2" width="10.375" style="8" customWidth="1"/>
    <col min="3" max="8" width="11.125" style="9" customWidth="1"/>
    <col min="9" max="9" width="12.875" style="8" customWidth="1"/>
    <col min="10" max="11" width="9" style="8"/>
    <col min="12" max="19" width="10" style="9" customWidth="1"/>
    <col min="20" max="256" width="9" style="8"/>
    <col min="257" max="257" width="4.125" style="8" customWidth="1"/>
    <col min="258" max="258" width="10.375" style="8" customWidth="1"/>
    <col min="259" max="264" width="11.125" style="8" customWidth="1"/>
    <col min="265" max="265" width="12.875" style="8" customWidth="1"/>
    <col min="266" max="267" width="9" style="8"/>
    <col min="268" max="275" width="10" style="8" customWidth="1"/>
    <col min="276" max="512" width="9" style="8"/>
    <col min="513" max="513" width="4.125" style="8" customWidth="1"/>
    <col min="514" max="514" width="10.375" style="8" customWidth="1"/>
    <col min="515" max="520" width="11.125" style="8" customWidth="1"/>
    <col min="521" max="521" width="12.875" style="8" customWidth="1"/>
    <col min="522" max="523" width="9" style="8"/>
    <col min="524" max="531" width="10" style="8" customWidth="1"/>
    <col min="532" max="768" width="9" style="8"/>
    <col min="769" max="769" width="4.125" style="8" customWidth="1"/>
    <col min="770" max="770" width="10.375" style="8" customWidth="1"/>
    <col min="771" max="776" width="11.125" style="8" customWidth="1"/>
    <col min="777" max="777" width="12.875" style="8" customWidth="1"/>
    <col min="778" max="779" width="9" style="8"/>
    <col min="780" max="787" width="10" style="8" customWidth="1"/>
    <col min="788" max="1024" width="9" style="8"/>
    <col min="1025" max="1025" width="4.125" style="8" customWidth="1"/>
    <col min="1026" max="1026" width="10.375" style="8" customWidth="1"/>
    <col min="1027" max="1032" width="11.125" style="8" customWidth="1"/>
    <col min="1033" max="1033" width="12.875" style="8" customWidth="1"/>
    <col min="1034" max="1035" width="9" style="8"/>
    <col min="1036" max="1043" width="10" style="8" customWidth="1"/>
    <col min="1044" max="1280" width="9" style="8"/>
    <col min="1281" max="1281" width="4.125" style="8" customWidth="1"/>
    <col min="1282" max="1282" width="10.375" style="8" customWidth="1"/>
    <col min="1283" max="1288" width="11.125" style="8" customWidth="1"/>
    <col min="1289" max="1289" width="12.875" style="8" customWidth="1"/>
    <col min="1290" max="1291" width="9" style="8"/>
    <col min="1292" max="1299" width="10" style="8" customWidth="1"/>
    <col min="1300" max="1536" width="9" style="8"/>
    <col min="1537" max="1537" width="4.125" style="8" customWidth="1"/>
    <col min="1538" max="1538" width="10.375" style="8" customWidth="1"/>
    <col min="1539" max="1544" width="11.125" style="8" customWidth="1"/>
    <col min="1545" max="1545" width="12.875" style="8" customWidth="1"/>
    <col min="1546" max="1547" width="9" style="8"/>
    <col min="1548" max="1555" width="10" style="8" customWidth="1"/>
    <col min="1556" max="1792" width="9" style="8"/>
    <col min="1793" max="1793" width="4.125" style="8" customWidth="1"/>
    <col min="1794" max="1794" width="10.375" style="8" customWidth="1"/>
    <col min="1795" max="1800" width="11.125" style="8" customWidth="1"/>
    <col min="1801" max="1801" width="12.875" style="8" customWidth="1"/>
    <col min="1802" max="1803" width="9" style="8"/>
    <col min="1804" max="1811" width="10" style="8" customWidth="1"/>
    <col min="1812" max="2048" width="9" style="8"/>
    <col min="2049" max="2049" width="4.125" style="8" customWidth="1"/>
    <col min="2050" max="2050" width="10.375" style="8" customWidth="1"/>
    <col min="2051" max="2056" width="11.125" style="8" customWidth="1"/>
    <col min="2057" max="2057" width="12.875" style="8" customWidth="1"/>
    <col min="2058" max="2059" width="9" style="8"/>
    <col min="2060" max="2067" width="10" style="8" customWidth="1"/>
    <col min="2068" max="2304" width="9" style="8"/>
    <col min="2305" max="2305" width="4.125" style="8" customWidth="1"/>
    <col min="2306" max="2306" width="10.375" style="8" customWidth="1"/>
    <col min="2307" max="2312" width="11.125" style="8" customWidth="1"/>
    <col min="2313" max="2313" width="12.875" style="8" customWidth="1"/>
    <col min="2314" max="2315" width="9" style="8"/>
    <col min="2316" max="2323" width="10" style="8" customWidth="1"/>
    <col min="2324" max="2560" width="9" style="8"/>
    <col min="2561" max="2561" width="4.125" style="8" customWidth="1"/>
    <col min="2562" max="2562" width="10.375" style="8" customWidth="1"/>
    <col min="2563" max="2568" width="11.125" style="8" customWidth="1"/>
    <col min="2569" max="2569" width="12.875" style="8" customWidth="1"/>
    <col min="2570" max="2571" width="9" style="8"/>
    <col min="2572" max="2579" width="10" style="8" customWidth="1"/>
    <col min="2580" max="2816" width="9" style="8"/>
    <col min="2817" max="2817" width="4.125" style="8" customWidth="1"/>
    <col min="2818" max="2818" width="10.375" style="8" customWidth="1"/>
    <col min="2819" max="2824" width="11.125" style="8" customWidth="1"/>
    <col min="2825" max="2825" width="12.875" style="8" customWidth="1"/>
    <col min="2826" max="2827" width="9" style="8"/>
    <col min="2828" max="2835" width="10" style="8" customWidth="1"/>
    <col min="2836" max="3072" width="9" style="8"/>
    <col min="3073" max="3073" width="4.125" style="8" customWidth="1"/>
    <col min="3074" max="3074" width="10.375" style="8" customWidth="1"/>
    <col min="3075" max="3080" width="11.125" style="8" customWidth="1"/>
    <col min="3081" max="3081" width="12.875" style="8" customWidth="1"/>
    <col min="3082" max="3083" width="9" style="8"/>
    <col min="3084" max="3091" width="10" style="8" customWidth="1"/>
    <col min="3092" max="3328" width="9" style="8"/>
    <col min="3329" max="3329" width="4.125" style="8" customWidth="1"/>
    <col min="3330" max="3330" width="10.375" style="8" customWidth="1"/>
    <col min="3331" max="3336" width="11.125" style="8" customWidth="1"/>
    <col min="3337" max="3337" width="12.875" style="8" customWidth="1"/>
    <col min="3338" max="3339" width="9" style="8"/>
    <col min="3340" max="3347" width="10" style="8" customWidth="1"/>
    <col min="3348" max="3584" width="9" style="8"/>
    <col min="3585" max="3585" width="4.125" style="8" customWidth="1"/>
    <col min="3586" max="3586" width="10.375" style="8" customWidth="1"/>
    <col min="3587" max="3592" width="11.125" style="8" customWidth="1"/>
    <col min="3593" max="3593" width="12.875" style="8" customWidth="1"/>
    <col min="3594" max="3595" width="9" style="8"/>
    <col min="3596" max="3603" width="10" style="8" customWidth="1"/>
    <col min="3604" max="3840" width="9" style="8"/>
    <col min="3841" max="3841" width="4.125" style="8" customWidth="1"/>
    <col min="3842" max="3842" width="10.375" style="8" customWidth="1"/>
    <col min="3843" max="3848" width="11.125" style="8" customWidth="1"/>
    <col min="3849" max="3849" width="12.875" style="8" customWidth="1"/>
    <col min="3850" max="3851" width="9" style="8"/>
    <col min="3852" max="3859" width="10" style="8" customWidth="1"/>
    <col min="3860" max="4096" width="9" style="8"/>
    <col min="4097" max="4097" width="4.125" style="8" customWidth="1"/>
    <col min="4098" max="4098" width="10.375" style="8" customWidth="1"/>
    <col min="4099" max="4104" width="11.125" style="8" customWidth="1"/>
    <col min="4105" max="4105" width="12.875" style="8" customWidth="1"/>
    <col min="4106" max="4107" width="9" style="8"/>
    <col min="4108" max="4115" width="10" style="8" customWidth="1"/>
    <col min="4116" max="4352" width="9" style="8"/>
    <col min="4353" max="4353" width="4.125" style="8" customWidth="1"/>
    <col min="4354" max="4354" width="10.375" style="8" customWidth="1"/>
    <col min="4355" max="4360" width="11.125" style="8" customWidth="1"/>
    <col min="4361" max="4361" width="12.875" style="8" customWidth="1"/>
    <col min="4362" max="4363" width="9" style="8"/>
    <col min="4364" max="4371" width="10" style="8" customWidth="1"/>
    <col min="4372" max="4608" width="9" style="8"/>
    <col min="4609" max="4609" width="4.125" style="8" customWidth="1"/>
    <col min="4610" max="4610" width="10.375" style="8" customWidth="1"/>
    <col min="4611" max="4616" width="11.125" style="8" customWidth="1"/>
    <col min="4617" max="4617" width="12.875" style="8" customWidth="1"/>
    <col min="4618" max="4619" width="9" style="8"/>
    <col min="4620" max="4627" width="10" style="8" customWidth="1"/>
    <col min="4628" max="4864" width="9" style="8"/>
    <col min="4865" max="4865" width="4.125" style="8" customWidth="1"/>
    <col min="4866" max="4866" width="10.375" style="8" customWidth="1"/>
    <col min="4867" max="4872" width="11.125" style="8" customWidth="1"/>
    <col min="4873" max="4873" width="12.875" style="8" customWidth="1"/>
    <col min="4874" max="4875" width="9" style="8"/>
    <col min="4876" max="4883" width="10" style="8" customWidth="1"/>
    <col min="4884" max="5120" width="9" style="8"/>
    <col min="5121" max="5121" width="4.125" style="8" customWidth="1"/>
    <col min="5122" max="5122" width="10.375" style="8" customWidth="1"/>
    <col min="5123" max="5128" width="11.125" style="8" customWidth="1"/>
    <col min="5129" max="5129" width="12.875" style="8" customWidth="1"/>
    <col min="5130" max="5131" width="9" style="8"/>
    <col min="5132" max="5139" width="10" style="8" customWidth="1"/>
    <col min="5140" max="5376" width="9" style="8"/>
    <col min="5377" max="5377" width="4.125" style="8" customWidth="1"/>
    <col min="5378" max="5378" width="10.375" style="8" customWidth="1"/>
    <col min="5379" max="5384" width="11.125" style="8" customWidth="1"/>
    <col min="5385" max="5385" width="12.875" style="8" customWidth="1"/>
    <col min="5386" max="5387" width="9" style="8"/>
    <col min="5388" max="5395" width="10" style="8" customWidth="1"/>
    <col min="5396" max="5632" width="9" style="8"/>
    <col min="5633" max="5633" width="4.125" style="8" customWidth="1"/>
    <col min="5634" max="5634" width="10.375" style="8" customWidth="1"/>
    <col min="5635" max="5640" width="11.125" style="8" customWidth="1"/>
    <col min="5641" max="5641" width="12.875" style="8" customWidth="1"/>
    <col min="5642" max="5643" width="9" style="8"/>
    <col min="5644" max="5651" width="10" style="8" customWidth="1"/>
    <col min="5652" max="5888" width="9" style="8"/>
    <col min="5889" max="5889" width="4.125" style="8" customWidth="1"/>
    <col min="5890" max="5890" width="10.375" style="8" customWidth="1"/>
    <col min="5891" max="5896" width="11.125" style="8" customWidth="1"/>
    <col min="5897" max="5897" width="12.875" style="8" customWidth="1"/>
    <col min="5898" max="5899" width="9" style="8"/>
    <col min="5900" max="5907" width="10" style="8" customWidth="1"/>
    <col min="5908" max="6144" width="9" style="8"/>
    <col min="6145" max="6145" width="4.125" style="8" customWidth="1"/>
    <col min="6146" max="6146" width="10.375" style="8" customWidth="1"/>
    <col min="6147" max="6152" width="11.125" style="8" customWidth="1"/>
    <col min="6153" max="6153" width="12.875" style="8" customWidth="1"/>
    <col min="6154" max="6155" width="9" style="8"/>
    <col min="6156" max="6163" width="10" style="8" customWidth="1"/>
    <col min="6164" max="6400" width="9" style="8"/>
    <col min="6401" max="6401" width="4.125" style="8" customWidth="1"/>
    <col min="6402" max="6402" width="10.375" style="8" customWidth="1"/>
    <col min="6403" max="6408" width="11.125" style="8" customWidth="1"/>
    <col min="6409" max="6409" width="12.875" style="8" customWidth="1"/>
    <col min="6410" max="6411" width="9" style="8"/>
    <col min="6412" max="6419" width="10" style="8" customWidth="1"/>
    <col min="6420" max="6656" width="9" style="8"/>
    <col min="6657" max="6657" width="4.125" style="8" customWidth="1"/>
    <col min="6658" max="6658" width="10.375" style="8" customWidth="1"/>
    <col min="6659" max="6664" width="11.125" style="8" customWidth="1"/>
    <col min="6665" max="6665" width="12.875" style="8" customWidth="1"/>
    <col min="6666" max="6667" width="9" style="8"/>
    <col min="6668" max="6675" width="10" style="8" customWidth="1"/>
    <col min="6676" max="6912" width="9" style="8"/>
    <col min="6913" max="6913" width="4.125" style="8" customWidth="1"/>
    <col min="6914" max="6914" width="10.375" style="8" customWidth="1"/>
    <col min="6915" max="6920" width="11.125" style="8" customWidth="1"/>
    <col min="6921" max="6921" width="12.875" style="8" customWidth="1"/>
    <col min="6922" max="6923" width="9" style="8"/>
    <col min="6924" max="6931" width="10" style="8" customWidth="1"/>
    <col min="6932" max="7168" width="9" style="8"/>
    <col min="7169" max="7169" width="4.125" style="8" customWidth="1"/>
    <col min="7170" max="7170" width="10.375" style="8" customWidth="1"/>
    <col min="7171" max="7176" width="11.125" style="8" customWidth="1"/>
    <col min="7177" max="7177" width="12.875" style="8" customWidth="1"/>
    <col min="7178" max="7179" width="9" style="8"/>
    <col min="7180" max="7187" width="10" style="8" customWidth="1"/>
    <col min="7188" max="7424" width="9" style="8"/>
    <col min="7425" max="7425" width="4.125" style="8" customWidth="1"/>
    <col min="7426" max="7426" width="10.375" style="8" customWidth="1"/>
    <col min="7427" max="7432" width="11.125" style="8" customWidth="1"/>
    <col min="7433" max="7433" width="12.875" style="8" customWidth="1"/>
    <col min="7434" max="7435" width="9" style="8"/>
    <col min="7436" max="7443" width="10" style="8" customWidth="1"/>
    <col min="7444" max="7680" width="9" style="8"/>
    <col min="7681" max="7681" width="4.125" style="8" customWidth="1"/>
    <col min="7682" max="7682" width="10.375" style="8" customWidth="1"/>
    <col min="7683" max="7688" width="11.125" style="8" customWidth="1"/>
    <col min="7689" max="7689" width="12.875" style="8" customWidth="1"/>
    <col min="7690" max="7691" width="9" style="8"/>
    <col min="7692" max="7699" width="10" style="8" customWidth="1"/>
    <col min="7700" max="7936" width="9" style="8"/>
    <col min="7937" max="7937" width="4.125" style="8" customWidth="1"/>
    <col min="7938" max="7938" width="10.375" style="8" customWidth="1"/>
    <col min="7939" max="7944" width="11.125" style="8" customWidth="1"/>
    <col min="7945" max="7945" width="12.875" style="8" customWidth="1"/>
    <col min="7946" max="7947" width="9" style="8"/>
    <col min="7948" max="7955" width="10" style="8" customWidth="1"/>
    <col min="7956" max="8192" width="9" style="8"/>
    <col min="8193" max="8193" width="4.125" style="8" customWidth="1"/>
    <col min="8194" max="8194" width="10.375" style="8" customWidth="1"/>
    <col min="8195" max="8200" width="11.125" style="8" customWidth="1"/>
    <col min="8201" max="8201" width="12.875" style="8" customWidth="1"/>
    <col min="8202" max="8203" width="9" style="8"/>
    <col min="8204" max="8211" width="10" style="8" customWidth="1"/>
    <col min="8212" max="8448" width="9" style="8"/>
    <col min="8449" max="8449" width="4.125" style="8" customWidth="1"/>
    <col min="8450" max="8450" width="10.375" style="8" customWidth="1"/>
    <col min="8451" max="8456" width="11.125" style="8" customWidth="1"/>
    <col min="8457" max="8457" width="12.875" style="8" customWidth="1"/>
    <col min="8458" max="8459" width="9" style="8"/>
    <col min="8460" max="8467" width="10" style="8" customWidth="1"/>
    <col min="8468" max="8704" width="9" style="8"/>
    <col min="8705" max="8705" width="4.125" style="8" customWidth="1"/>
    <col min="8706" max="8706" width="10.375" style="8" customWidth="1"/>
    <col min="8707" max="8712" width="11.125" style="8" customWidth="1"/>
    <col min="8713" max="8713" width="12.875" style="8" customWidth="1"/>
    <col min="8714" max="8715" width="9" style="8"/>
    <col min="8716" max="8723" width="10" style="8" customWidth="1"/>
    <col min="8724" max="8960" width="9" style="8"/>
    <col min="8961" max="8961" width="4.125" style="8" customWidth="1"/>
    <col min="8962" max="8962" width="10.375" style="8" customWidth="1"/>
    <col min="8963" max="8968" width="11.125" style="8" customWidth="1"/>
    <col min="8969" max="8969" width="12.875" style="8" customWidth="1"/>
    <col min="8970" max="8971" width="9" style="8"/>
    <col min="8972" max="8979" width="10" style="8" customWidth="1"/>
    <col min="8980" max="9216" width="9" style="8"/>
    <col min="9217" max="9217" width="4.125" style="8" customWidth="1"/>
    <col min="9218" max="9218" width="10.375" style="8" customWidth="1"/>
    <col min="9219" max="9224" width="11.125" style="8" customWidth="1"/>
    <col min="9225" max="9225" width="12.875" style="8" customWidth="1"/>
    <col min="9226" max="9227" width="9" style="8"/>
    <col min="9228" max="9235" width="10" style="8" customWidth="1"/>
    <col min="9236" max="9472" width="9" style="8"/>
    <col min="9473" max="9473" width="4.125" style="8" customWidth="1"/>
    <col min="9474" max="9474" width="10.375" style="8" customWidth="1"/>
    <col min="9475" max="9480" width="11.125" style="8" customWidth="1"/>
    <col min="9481" max="9481" width="12.875" style="8" customWidth="1"/>
    <col min="9482" max="9483" width="9" style="8"/>
    <col min="9484" max="9491" width="10" style="8" customWidth="1"/>
    <col min="9492" max="9728" width="9" style="8"/>
    <col min="9729" max="9729" width="4.125" style="8" customWidth="1"/>
    <col min="9730" max="9730" width="10.375" style="8" customWidth="1"/>
    <col min="9731" max="9736" width="11.125" style="8" customWidth="1"/>
    <col min="9737" max="9737" width="12.875" style="8" customWidth="1"/>
    <col min="9738" max="9739" width="9" style="8"/>
    <col min="9740" max="9747" width="10" style="8" customWidth="1"/>
    <col min="9748" max="9984" width="9" style="8"/>
    <col min="9985" max="9985" width="4.125" style="8" customWidth="1"/>
    <col min="9986" max="9986" width="10.375" style="8" customWidth="1"/>
    <col min="9987" max="9992" width="11.125" style="8" customWidth="1"/>
    <col min="9993" max="9993" width="12.875" style="8" customWidth="1"/>
    <col min="9994" max="9995" width="9" style="8"/>
    <col min="9996" max="10003" width="10" style="8" customWidth="1"/>
    <col min="10004" max="10240" width="9" style="8"/>
    <col min="10241" max="10241" width="4.125" style="8" customWidth="1"/>
    <col min="10242" max="10242" width="10.375" style="8" customWidth="1"/>
    <col min="10243" max="10248" width="11.125" style="8" customWidth="1"/>
    <col min="10249" max="10249" width="12.875" style="8" customWidth="1"/>
    <col min="10250" max="10251" width="9" style="8"/>
    <col min="10252" max="10259" width="10" style="8" customWidth="1"/>
    <col min="10260" max="10496" width="9" style="8"/>
    <col min="10497" max="10497" width="4.125" style="8" customWidth="1"/>
    <col min="10498" max="10498" width="10.375" style="8" customWidth="1"/>
    <col min="10499" max="10504" width="11.125" style="8" customWidth="1"/>
    <col min="10505" max="10505" width="12.875" style="8" customWidth="1"/>
    <col min="10506" max="10507" width="9" style="8"/>
    <col min="10508" max="10515" width="10" style="8" customWidth="1"/>
    <col min="10516" max="10752" width="9" style="8"/>
    <col min="10753" max="10753" width="4.125" style="8" customWidth="1"/>
    <col min="10754" max="10754" width="10.375" style="8" customWidth="1"/>
    <col min="10755" max="10760" width="11.125" style="8" customWidth="1"/>
    <col min="10761" max="10761" width="12.875" style="8" customWidth="1"/>
    <col min="10762" max="10763" width="9" style="8"/>
    <col min="10764" max="10771" width="10" style="8" customWidth="1"/>
    <col min="10772" max="11008" width="9" style="8"/>
    <col min="11009" max="11009" width="4.125" style="8" customWidth="1"/>
    <col min="11010" max="11010" width="10.375" style="8" customWidth="1"/>
    <col min="11011" max="11016" width="11.125" style="8" customWidth="1"/>
    <col min="11017" max="11017" width="12.875" style="8" customWidth="1"/>
    <col min="11018" max="11019" width="9" style="8"/>
    <col min="11020" max="11027" width="10" style="8" customWidth="1"/>
    <col min="11028" max="11264" width="9" style="8"/>
    <col min="11265" max="11265" width="4.125" style="8" customWidth="1"/>
    <col min="11266" max="11266" width="10.375" style="8" customWidth="1"/>
    <col min="11267" max="11272" width="11.125" style="8" customWidth="1"/>
    <col min="11273" max="11273" width="12.875" style="8" customWidth="1"/>
    <col min="11274" max="11275" width="9" style="8"/>
    <col min="11276" max="11283" width="10" style="8" customWidth="1"/>
    <col min="11284" max="11520" width="9" style="8"/>
    <col min="11521" max="11521" width="4.125" style="8" customWidth="1"/>
    <col min="11522" max="11522" width="10.375" style="8" customWidth="1"/>
    <col min="11523" max="11528" width="11.125" style="8" customWidth="1"/>
    <col min="11529" max="11529" width="12.875" style="8" customWidth="1"/>
    <col min="11530" max="11531" width="9" style="8"/>
    <col min="11532" max="11539" width="10" style="8" customWidth="1"/>
    <col min="11540" max="11776" width="9" style="8"/>
    <col min="11777" max="11777" width="4.125" style="8" customWidth="1"/>
    <col min="11778" max="11778" width="10.375" style="8" customWidth="1"/>
    <col min="11779" max="11784" width="11.125" style="8" customWidth="1"/>
    <col min="11785" max="11785" width="12.875" style="8" customWidth="1"/>
    <col min="11786" max="11787" width="9" style="8"/>
    <col min="11788" max="11795" width="10" style="8" customWidth="1"/>
    <col min="11796" max="12032" width="9" style="8"/>
    <col min="12033" max="12033" width="4.125" style="8" customWidth="1"/>
    <col min="12034" max="12034" width="10.375" style="8" customWidth="1"/>
    <col min="12035" max="12040" width="11.125" style="8" customWidth="1"/>
    <col min="12041" max="12041" width="12.875" style="8" customWidth="1"/>
    <col min="12042" max="12043" width="9" style="8"/>
    <col min="12044" max="12051" width="10" style="8" customWidth="1"/>
    <col min="12052" max="12288" width="9" style="8"/>
    <col min="12289" max="12289" width="4.125" style="8" customWidth="1"/>
    <col min="12290" max="12290" width="10.375" style="8" customWidth="1"/>
    <col min="12291" max="12296" width="11.125" style="8" customWidth="1"/>
    <col min="12297" max="12297" width="12.875" style="8" customWidth="1"/>
    <col min="12298" max="12299" width="9" style="8"/>
    <col min="12300" max="12307" width="10" style="8" customWidth="1"/>
    <col min="12308" max="12544" width="9" style="8"/>
    <col min="12545" max="12545" width="4.125" style="8" customWidth="1"/>
    <col min="12546" max="12546" width="10.375" style="8" customWidth="1"/>
    <col min="12547" max="12552" width="11.125" style="8" customWidth="1"/>
    <col min="12553" max="12553" width="12.875" style="8" customWidth="1"/>
    <col min="12554" max="12555" width="9" style="8"/>
    <col min="12556" max="12563" width="10" style="8" customWidth="1"/>
    <col min="12564" max="12800" width="9" style="8"/>
    <col min="12801" max="12801" width="4.125" style="8" customWidth="1"/>
    <col min="12802" max="12802" width="10.375" style="8" customWidth="1"/>
    <col min="12803" max="12808" width="11.125" style="8" customWidth="1"/>
    <col min="12809" max="12809" width="12.875" style="8" customWidth="1"/>
    <col min="12810" max="12811" width="9" style="8"/>
    <col min="12812" max="12819" width="10" style="8" customWidth="1"/>
    <col min="12820" max="13056" width="9" style="8"/>
    <col min="13057" max="13057" width="4.125" style="8" customWidth="1"/>
    <col min="13058" max="13058" width="10.375" style="8" customWidth="1"/>
    <col min="13059" max="13064" width="11.125" style="8" customWidth="1"/>
    <col min="13065" max="13065" width="12.875" style="8" customWidth="1"/>
    <col min="13066" max="13067" width="9" style="8"/>
    <col min="13068" max="13075" width="10" style="8" customWidth="1"/>
    <col min="13076" max="13312" width="9" style="8"/>
    <col min="13313" max="13313" width="4.125" style="8" customWidth="1"/>
    <col min="13314" max="13314" width="10.375" style="8" customWidth="1"/>
    <col min="13315" max="13320" width="11.125" style="8" customWidth="1"/>
    <col min="13321" max="13321" width="12.875" style="8" customWidth="1"/>
    <col min="13322" max="13323" width="9" style="8"/>
    <col min="13324" max="13331" width="10" style="8" customWidth="1"/>
    <col min="13332" max="13568" width="9" style="8"/>
    <col min="13569" max="13569" width="4.125" style="8" customWidth="1"/>
    <col min="13570" max="13570" width="10.375" style="8" customWidth="1"/>
    <col min="13571" max="13576" width="11.125" style="8" customWidth="1"/>
    <col min="13577" max="13577" width="12.875" style="8" customWidth="1"/>
    <col min="13578" max="13579" width="9" style="8"/>
    <col min="13580" max="13587" width="10" style="8" customWidth="1"/>
    <col min="13588" max="13824" width="9" style="8"/>
    <col min="13825" max="13825" width="4.125" style="8" customWidth="1"/>
    <col min="13826" max="13826" width="10.375" style="8" customWidth="1"/>
    <col min="13827" max="13832" width="11.125" style="8" customWidth="1"/>
    <col min="13833" max="13833" width="12.875" style="8" customWidth="1"/>
    <col min="13834" max="13835" width="9" style="8"/>
    <col min="13836" max="13843" width="10" style="8" customWidth="1"/>
    <col min="13844" max="14080" width="9" style="8"/>
    <col min="14081" max="14081" width="4.125" style="8" customWidth="1"/>
    <col min="14082" max="14082" width="10.375" style="8" customWidth="1"/>
    <col min="14083" max="14088" width="11.125" style="8" customWidth="1"/>
    <col min="14089" max="14089" width="12.875" style="8" customWidth="1"/>
    <col min="14090" max="14091" width="9" style="8"/>
    <col min="14092" max="14099" width="10" style="8" customWidth="1"/>
    <col min="14100" max="14336" width="9" style="8"/>
    <col min="14337" max="14337" width="4.125" style="8" customWidth="1"/>
    <col min="14338" max="14338" width="10.375" style="8" customWidth="1"/>
    <col min="14339" max="14344" width="11.125" style="8" customWidth="1"/>
    <col min="14345" max="14345" width="12.875" style="8" customWidth="1"/>
    <col min="14346" max="14347" width="9" style="8"/>
    <col min="14348" max="14355" width="10" style="8" customWidth="1"/>
    <col min="14356" max="14592" width="9" style="8"/>
    <col min="14593" max="14593" width="4.125" style="8" customWidth="1"/>
    <col min="14594" max="14594" width="10.375" style="8" customWidth="1"/>
    <col min="14595" max="14600" width="11.125" style="8" customWidth="1"/>
    <col min="14601" max="14601" width="12.875" style="8" customWidth="1"/>
    <col min="14602" max="14603" width="9" style="8"/>
    <col min="14604" max="14611" width="10" style="8" customWidth="1"/>
    <col min="14612" max="14848" width="9" style="8"/>
    <col min="14849" max="14849" width="4.125" style="8" customWidth="1"/>
    <col min="14850" max="14850" width="10.375" style="8" customWidth="1"/>
    <col min="14851" max="14856" width="11.125" style="8" customWidth="1"/>
    <col min="14857" max="14857" width="12.875" style="8" customWidth="1"/>
    <col min="14858" max="14859" width="9" style="8"/>
    <col min="14860" max="14867" width="10" style="8" customWidth="1"/>
    <col min="14868" max="15104" width="9" style="8"/>
    <col min="15105" max="15105" width="4.125" style="8" customWidth="1"/>
    <col min="15106" max="15106" width="10.375" style="8" customWidth="1"/>
    <col min="15107" max="15112" width="11.125" style="8" customWidth="1"/>
    <col min="15113" max="15113" width="12.875" style="8" customWidth="1"/>
    <col min="15114" max="15115" width="9" style="8"/>
    <col min="15116" max="15123" width="10" style="8" customWidth="1"/>
    <col min="15124" max="15360" width="9" style="8"/>
    <col min="15361" max="15361" width="4.125" style="8" customWidth="1"/>
    <col min="15362" max="15362" width="10.375" style="8" customWidth="1"/>
    <col min="15363" max="15368" width="11.125" style="8" customWidth="1"/>
    <col min="15369" max="15369" width="12.875" style="8" customWidth="1"/>
    <col min="15370" max="15371" width="9" style="8"/>
    <col min="15372" max="15379" width="10" style="8" customWidth="1"/>
    <col min="15380" max="15616" width="9" style="8"/>
    <col min="15617" max="15617" width="4.125" style="8" customWidth="1"/>
    <col min="15618" max="15618" width="10.375" style="8" customWidth="1"/>
    <col min="15619" max="15624" width="11.125" style="8" customWidth="1"/>
    <col min="15625" max="15625" width="12.875" style="8" customWidth="1"/>
    <col min="15626" max="15627" width="9" style="8"/>
    <col min="15628" max="15635" width="10" style="8" customWidth="1"/>
    <col min="15636" max="15872" width="9" style="8"/>
    <col min="15873" max="15873" width="4.125" style="8" customWidth="1"/>
    <col min="15874" max="15874" width="10.375" style="8" customWidth="1"/>
    <col min="15875" max="15880" width="11.125" style="8" customWidth="1"/>
    <col min="15881" max="15881" width="12.875" style="8" customWidth="1"/>
    <col min="15882" max="15883" width="9" style="8"/>
    <col min="15884" max="15891" width="10" style="8" customWidth="1"/>
    <col min="15892" max="16128" width="9" style="8"/>
    <col min="16129" max="16129" width="4.125" style="8" customWidth="1"/>
    <col min="16130" max="16130" width="10.375" style="8" customWidth="1"/>
    <col min="16131" max="16136" width="11.125" style="8" customWidth="1"/>
    <col min="16137" max="16137" width="12.875" style="8" customWidth="1"/>
    <col min="16138" max="16139" width="9" style="8"/>
    <col min="16140" max="16147" width="10" style="8" customWidth="1"/>
    <col min="16148" max="16384" width="9" style="8"/>
  </cols>
  <sheetData>
    <row r="1" spans="1:24">
      <c r="B1" s="8" t="s">
        <v>149</v>
      </c>
      <c r="D1" s="10"/>
      <c r="L1" s="11" t="s">
        <v>150</v>
      </c>
      <c r="M1" s="11"/>
      <c r="N1" s="11"/>
      <c r="O1" s="11"/>
      <c r="P1" s="11"/>
      <c r="Q1" s="11"/>
      <c r="R1" s="11"/>
      <c r="S1" s="11"/>
    </row>
    <row r="2" spans="1:24" ht="13.5" customHeight="1">
      <c r="B2" s="145" t="s">
        <v>151</v>
      </c>
      <c r="C2" s="146" t="s">
        <v>152</v>
      </c>
      <c r="D2" s="147" t="s">
        <v>153</v>
      </c>
      <c r="E2" s="148"/>
      <c r="F2" s="148"/>
      <c r="G2" s="148"/>
      <c r="H2" s="147"/>
      <c r="I2" s="12"/>
      <c r="L2" s="149" t="s">
        <v>151</v>
      </c>
      <c r="M2" s="150" t="s">
        <v>152</v>
      </c>
      <c r="N2" s="149" t="s">
        <v>153</v>
      </c>
      <c r="O2" s="151"/>
      <c r="P2" s="151"/>
      <c r="Q2" s="151"/>
      <c r="R2" s="149"/>
      <c r="S2" s="140" t="s">
        <v>154</v>
      </c>
      <c r="U2" s="8" t="s">
        <v>155</v>
      </c>
    </row>
    <row r="3" spans="1:24">
      <c r="B3" s="145"/>
      <c r="C3" s="147"/>
      <c r="D3" s="13" t="s">
        <v>156</v>
      </c>
      <c r="E3" s="13" t="s">
        <v>157</v>
      </c>
      <c r="F3" s="13" t="s">
        <v>158</v>
      </c>
      <c r="G3" s="13" t="s">
        <v>159</v>
      </c>
      <c r="H3" s="13" t="s">
        <v>160</v>
      </c>
      <c r="I3" s="14" t="s">
        <v>154</v>
      </c>
      <c r="J3" s="15" t="s">
        <v>161</v>
      </c>
      <c r="L3" s="149"/>
      <c r="M3" s="149"/>
      <c r="N3" s="16" t="s">
        <v>156</v>
      </c>
      <c r="O3" s="16" t="s">
        <v>157</v>
      </c>
      <c r="P3" s="16" t="s">
        <v>158</v>
      </c>
      <c r="Q3" s="16" t="s">
        <v>159</v>
      </c>
      <c r="R3" s="16" t="s">
        <v>160</v>
      </c>
      <c r="S3" s="141"/>
      <c r="U3" s="61" t="s">
        <v>162</v>
      </c>
      <c r="V3" s="64" t="s">
        <v>39</v>
      </c>
      <c r="W3" s="64" t="s">
        <v>163</v>
      </c>
      <c r="X3" s="64" t="s">
        <v>164</v>
      </c>
    </row>
    <row r="4" spans="1:24">
      <c r="A4" s="17">
        <v>1</v>
      </c>
      <c r="B4" s="18">
        <v>2000</v>
      </c>
      <c r="C4" s="36">
        <f t="shared" ref="C4:C8" si="0">X4</f>
        <v>3.4818310011931879</v>
      </c>
      <c r="D4" s="38">
        <f t="shared" ref="D4:D8" si="1">$D$22*A4+$D$23</f>
        <v>3.4816000000000003</v>
      </c>
      <c r="E4" s="38">
        <f t="shared" ref="E4:E8" si="2">$E$22*A4^2 -$E$23*A4 +$E$24</f>
        <v>3.4786999999999999</v>
      </c>
      <c r="F4" s="38">
        <f t="shared" ref="F4:F8" si="3">$F$22*EXP($F$23*A4)</f>
        <v>3.4943357553584646</v>
      </c>
      <c r="G4" s="38">
        <f t="shared" ref="G4:G8" si="4">$G$22*A4^-$G$23</f>
        <v>3.5543999999999998</v>
      </c>
      <c r="H4" s="38">
        <f>42801/(1+EXP(0.06-(0.0417*A4)))</f>
        <v>21204.690889512251</v>
      </c>
      <c r="I4" s="20"/>
      <c r="J4" s="21">
        <f>SUM(C4:C8)/5</f>
        <v>3.1199835576152104</v>
      </c>
      <c r="L4" s="22">
        <v>2000</v>
      </c>
      <c r="M4" s="48">
        <f t="shared" ref="M4:M8" si="5">C4</f>
        <v>3.4818310011931879</v>
      </c>
      <c r="N4" s="49"/>
      <c r="O4" s="49"/>
      <c r="P4" s="49"/>
      <c r="Q4" s="49"/>
      <c r="R4" s="49"/>
      <c r="S4" s="49"/>
      <c r="U4" s="64">
        <v>2000</v>
      </c>
      <c r="V4" s="65">
        <v>32099</v>
      </c>
      <c r="W4" s="65">
        <v>9219</v>
      </c>
      <c r="X4" s="66">
        <f>V4/W4</f>
        <v>3.4818310011931879</v>
      </c>
    </row>
    <row r="5" spans="1:24">
      <c r="A5" s="17">
        <v>2</v>
      </c>
      <c r="B5" s="18">
        <v>2005</v>
      </c>
      <c r="C5" s="36">
        <f t="shared" si="0"/>
        <v>3.2931068342498038</v>
      </c>
      <c r="D5" s="38">
        <f t="shared" si="1"/>
        <v>3.3007</v>
      </c>
      <c r="E5" s="38">
        <f t="shared" si="2"/>
        <v>3.3024999999999998</v>
      </c>
      <c r="F5" s="38">
        <f t="shared" si="3"/>
        <v>3.2974297518705411</v>
      </c>
      <c r="G5" s="38">
        <f t="shared" si="4"/>
        <v>3.2256860856593166</v>
      </c>
      <c r="H5" s="38">
        <f>42801/(1+EXP(0.06-(0.0417*A5)))</f>
        <v>21650.874425519221</v>
      </c>
      <c r="I5" s="20"/>
      <c r="L5" s="22">
        <v>2005</v>
      </c>
      <c r="M5" s="48">
        <f t="shared" si="5"/>
        <v>3.2931068342498038</v>
      </c>
      <c r="N5" s="49"/>
      <c r="O5" s="49"/>
      <c r="P5" s="49"/>
      <c r="Q5" s="49"/>
      <c r="R5" s="49"/>
      <c r="S5" s="49"/>
      <c r="U5" s="64">
        <v>2005</v>
      </c>
      <c r="V5" s="65">
        <v>33537</v>
      </c>
      <c r="W5" s="65">
        <v>10184</v>
      </c>
      <c r="X5" s="66">
        <f t="shared" ref="X5:X7" si="6">V5/W5</f>
        <v>3.2931068342498038</v>
      </c>
    </row>
    <row r="6" spans="1:24">
      <c r="A6" s="17">
        <v>3</v>
      </c>
      <c r="B6" s="18">
        <v>2010</v>
      </c>
      <c r="C6" s="36">
        <f t="shared" si="0"/>
        <v>3.1316865114625911</v>
      </c>
      <c r="D6" s="38">
        <f t="shared" si="1"/>
        <v>3.1198000000000001</v>
      </c>
      <c r="E6" s="38">
        <f t="shared" si="2"/>
        <v>3.1233</v>
      </c>
      <c r="F6" s="38">
        <f t="shared" si="3"/>
        <v>3.1116194120291714</v>
      </c>
      <c r="G6" s="38">
        <f t="shared" si="4"/>
        <v>3.0476797159250739</v>
      </c>
      <c r="H6" s="38">
        <f>42801/(1+EXP(0.06-(0.0417*A6)))</f>
        <v>22096.840367582005</v>
      </c>
      <c r="I6" s="20"/>
      <c r="L6" s="22">
        <v>2010</v>
      </c>
      <c r="M6" s="48">
        <f t="shared" si="5"/>
        <v>3.1316865114625911</v>
      </c>
      <c r="N6" s="49"/>
      <c r="O6" s="49"/>
      <c r="P6" s="49"/>
      <c r="Q6" s="49"/>
      <c r="R6" s="49"/>
      <c r="S6" s="49"/>
      <c r="U6" s="64">
        <v>2010</v>
      </c>
      <c r="V6" s="65">
        <v>35244</v>
      </c>
      <c r="W6" s="65">
        <v>11254</v>
      </c>
      <c r="X6" s="66">
        <f t="shared" si="6"/>
        <v>3.1316865114625911</v>
      </c>
    </row>
    <row r="7" spans="1:24">
      <c r="A7" s="17">
        <v>4</v>
      </c>
      <c r="B7" s="18">
        <v>2015</v>
      </c>
      <c r="C7" s="36">
        <f t="shared" si="0"/>
        <v>2.9383373814933793</v>
      </c>
      <c r="D7" s="38">
        <f t="shared" si="1"/>
        <v>2.9389000000000003</v>
      </c>
      <c r="E7" s="38">
        <f t="shared" si="2"/>
        <v>2.9411</v>
      </c>
      <c r="F7" s="38">
        <f t="shared" si="3"/>
        <v>2.9362794946046495</v>
      </c>
      <c r="G7" s="38">
        <f t="shared" si="4"/>
        <v>2.9273719117758619</v>
      </c>
      <c r="H7" s="38">
        <f>42801/(1+EXP(0.06-(0.0417*A7)))</f>
        <v>22542.201695950771</v>
      </c>
      <c r="I7" s="20"/>
      <c r="J7" s="8">
        <v>4</v>
      </c>
      <c r="L7" s="22">
        <v>2015</v>
      </c>
      <c r="M7" s="48">
        <f t="shared" si="5"/>
        <v>2.9383373814933793</v>
      </c>
      <c r="N7" s="49"/>
      <c r="O7" s="49"/>
      <c r="P7" s="49"/>
      <c r="Q7" s="49"/>
      <c r="R7" s="49"/>
      <c r="S7" s="49"/>
      <c r="U7" s="64">
        <v>2015</v>
      </c>
      <c r="V7" s="65">
        <v>37502</v>
      </c>
      <c r="W7" s="65">
        <v>12763</v>
      </c>
      <c r="X7" s="66">
        <f t="shared" si="6"/>
        <v>2.9383373814933793</v>
      </c>
    </row>
    <row r="8" spans="1:24">
      <c r="A8" s="17">
        <v>5</v>
      </c>
      <c r="B8" s="18">
        <v>2020</v>
      </c>
      <c r="C8" s="36">
        <f t="shared" si="0"/>
        <v>2.7549560596770899</v>
      </c>
      <c r="D8" s="38">
        <f t="shared" si="1"/>
        <v>2.758</v>
      </c>
      <c r="E8" s="38">
        <f t="shared" si="2"/>
        <v>2.7559</v>
      </c>
      <c r="F8" s="38">
        <f t="shared" si="3"/>
        <v>2.7708199907434268</v>
      </c>
      <c r="G8" s="38">
        <f t="shared" si="4"/>
        <v>2.8373342440255742</v>
      </c>
      <c r="H8" s="38">
        <f>42801/(1+EXP(0.06-(0.0417*A8)))</f>
        <v>22986.573488278627</v>
      </c>
      <c r="I8" s="20"/>
      <c r="J8" s="9" t="s">
        <v>154</v>
      </c>
      <c r="L8" s="22">
        <v>2020</v>
      </c>
      <c r="M8" s="48">
        <f t="shared" si="5"/>
        <v>2.7549560596770899</v>
      </c>
      <c r="N8" s="49"/>
      <c r="O8" s="49"/>
      <c r="P8" s="49"/>
      <c r="Q8" s="49"/>
      <c r="R8" s="49"/>
      <c r="S8" s="49"/>
      <c r="U8" s="64">
        <v>2020</v>
      </c>
      <c r="V8" s="65">
        <v>40440</v>
      </c>
      <c r="W8" s="65">
        <v>14679</v>
      </c>
      <c r="X8" s="66">
        <f>V8/W8</f>
        <v>2.7549560596770899</v>
      </c>
    </row>
    <row r="9" spans="1:24">
      <c r="A9" s="17">
        <v>6</v>
      </c>
      <c r="B9" s="23">
        <v>2025</v>
      </c>
      <c r="C9" s="19"/>
      <c r="D9" s="43">
        <f>$D$22*A9+$D$23</f>
        <v>2.5771000000000002</v>
      </c>
      <c r="E9" s="43">
        <f>$E$22*A9^2 -$E$23*A9 +$E$24</f>
        <v>2.5676999999999999</v>
      </c>
      <c r="F9" s="43">
        <f>$F$22*EXP($F$23*A9)</f>
        <v>2.6146841386218651</v>
      </c>
      <c r="G9" s="43">
        <f>$G$22*A9^-$G$23</f>
        <v>2.7658277214735678</v>
      </c>
      <c r="H9" s="43">
        <f>$H$22/(1-$H$23*EXP(-$H$24+A9))</f>
        <v>0</v>
      </c>
      <c r="I9" s="44">
        <f>J9</f>
        <v>2.6146841386218651</v>
      </c>
      <c r="J9" s="45">
        <f t="shared" ref="J9:J19" si="7">F9</f>
        <v>2.6146841386218651</v>
      </c>
      <c r="L9" s="22">
        <v>2025</v>
      </c>
      <c r="M9" s="48"/>
      <c r="N9" s="48">
        <f t="shared" ref="N9:S20" si="8">D9</f>
        <v>2.5771000000000002</v>
      </c>
      <c r="O9" s="48">
        <f t="shared" si="8"/>
        <v>2.5676999999999999</v>
      </c>
      <c r="P9" s="48">
        <f t="shared" si="8"/>
        <v>2.6146841386218651</v>
      </c>
      <c r="Q9" s="48">
        <f t="shared" si="8"/>
        <v>2.7658277214735678</v>
      </c>
      <c r="R9" s="48">
        <f t="shared" si="8"/>
        <v>0</v>
      </c>
      <c r="S9" s="48">
        <f>I9</f>
        <v>2.6146841386218651</v>
      </c>
      <c r="U9" s="8" t="s">
        <v>165</v>
      </c>
    </row>
    <row r="10" spans="1:24">
      <c r="A10" s="17">
        <v>7</v>
      </c>
      <c r="B10" s="23">
        <v>2030</v>
      </c>
      <c r="C10" s="19"/>
      <c r="D10" s="43">
        <f t="shared" ref="D10:D19" si="9">$D$22*A10+$D$23</f>
        <v>2.3962000000000003</v>
      </c>
      <c r="E10" s="43">
        <f t="shared" ref="E10:E19" si="10">$E$22*A10^2 -$E$23*A10 +$E$24</f>
        <v>2.3765000000000001</v>
      </c>
      <c r="F10" s="43">
        <f t="shared" ref="F10:F19" si="11">$F$22*EXP($F$23*A10)</f>
        <v>2.4673465499743541</v>
      </c>
      <c r="G10" s="43">
        <f t="shared" ref="G10:G19" si="12">$G$22*A10^-$G$23</f>
        <v>2.7067776051010233</v>
      </c>
      <c r="H10" s="43">
        <f t="shared" ref="H10:H19" si="13">$H$22/(1-$H$23*EXP(-$H$24+A10))</f>
        <v>0</v>
      </c>
      <c r="I10" s="44">
        <f t="shared" ref="I10:I19" si="14">J10</f>
        <v>2.4673465499743541</v>
      </c>
      <c r="J10" s="45">
        <f t="shared" si="7"/>
        <v>2.4673465499743541</v>
      </c>
      <c r="L10" s="22">
        <v>2030</v>
      </c>
      <c r="M10" s="48"/>
      <c r="N10" s="48">
        <f t="shared" si="8"/>
        <v>2.3962000000000003</v>
      </c>
      <c r="O10" s="48">
        <f t="shared" si="8"/>
        <v>2.3765000000000001</v>
      </c>
      <c r="P10" s="48">
        <f t="shared" si="8"/>
        <v>2.4673465499743541</v>
      </c>
      <c r="Q10" s="48">
        <f t="shared" si="8"/>
        <v>2.7067776051010233</v>
      </c>
      <c r="R10" s="48">
        <f t="shared" si="8"/>
        <v>0</v>
      </c>
      <c r="S10" s="48">
        <f t="shared" si="8"/>
        <v>2.4673465499743541</v>
      </c>
    </row>
    <row r="11" spans="1:24">
      <c r="A11" s="17">
        <v>8</v>
      </c>
      <c r="B11" s="23">
        <v>2035</v>
      </c>
      <c r="C11" s="19"/>
      <c r="D11" s="43">
        <f t="shared" si="9"/>
        <v>2.2153</v>
      </c>
      <c r="E11" s="43">
        <f t="shared" si="10"/>
        <v>2.1822999999999997</v>
      </c>
      <c r="F11" s="43">
        <f t="shared" si="11"/>
        <v>2.3283114421916653</v>
      </c>
      <c r="G11" s="43">
        <f t="shared" si="12"/>
        <v>2.6566460846740125</v>
      </c>
      <c r="H11" s="43">
        <f t="shared" si="13"/>
        <v>0</v>
      </c>
      <c r="I11" s="44">
        <f t="shared" si="14"/>
        <v>2.3283114421916653</v>
      </c>
      <c r="J11" s="45">
        <f t="shared" si="7"/>
        <v>2.3283114421916653</v>
      </c>
      <c r="L11" s="22">
        <v>2035</v>
      </c>
      <c r="M11" s="48"/>
      <c r="N11" s="48">
        <f t="shared" si="8"/>
        <v>2.2153</v>
      </c>
      <c r="O11" s="48">
        <f t="shared" si="8"/>
        <v>2.1822999999999997</v>
      </c>
      <c r="P11" s="48">
        <f t="shared" si="8"/>
        <v>2.3283114421916653</v>
      </c>
      <c r="Q11" s="48">
        <f t="shared" si="8"/>
        <v>2.6566460846740125</v>
      </c>
      <c r="R11" s="48">
        <f t="shared" si="8"/>
        <v>0</v>
      </c>
      <c r="S11" s="48">
        <f t="shared" si="8"/>
        <v>2.3283114421916653</v>
      </c>
    </row>
    <row r="12" spans="1:24">
      <c r="A12" s="17">
        <v>9</v>
      </c>
      <c r="B12" s="23">
        <v>2040</v>
      </c>
      <c r="C12" s="19"/>
      <c r="D12" s="43">
        <f t="shared" si="9"/>
        <v>2.0343999999999998</v>
      </c>
      <c r="E12" s="43">
        <f t="shared" si="10"/>
        <v>1.9851000000000001</v>
      </c>
      <c r="F12" s="43">
        <f t="shared" si="11"/>
        <v>2.1971109700406615</v>
      </c>
      <c r="G12" s="43">
        <f t="shared" si="12"/>
        <v>2.6131981912168412</v>
      </c>
      <c r="H12" s="43">
        <f t="shared" si="13"/>
        <v>0</v>
      </c>
      <c r="I12" s="44">
        <f t="shared" si="14"/>
        <v>2.1971109700406615</v>
      </c>
      <c r="J12" s="45">
        <f t="shared" si="7"/>
        <v>2.1971109700406615</v>
      </c>
      <c r="L12" s="22">
        <v>2040</v>
      </c>
      <c r="M12" s="48"/>
      <c r="N12" s="48">
        <f t="shared" si="8"/>
        <v>2.0343999999999998</v>
      </c>
      <c r="O12" s="48">
        <f t="shared" si="8"/>
        <v>1.9851000000000001</v>
      </c>
      <c r="P12" s="48">
        <f t="shared" si="8"/>
        <v>2.1971109700406615</v>
      </c>
      <c r="Q12" s="48">
        <f t="shared" si="8"/>
        <v>2.6131981912168412</v>
      </c>
      <c r="R12" s="48">
        <f t="shared" si="8"/>
        <v>0</v>
      </c>
      <c r="S12" s="48">
        <f t="shared" si="8"/>
        <v>2.1971109700406615</v>
      </c>
    </row>
    <row r="13" spans="1:24">
      <c r="A13" s="17">
        <v>10</v>
      </c>
      <c r="B13" s="23">
        <v>2045</v>
      </c>
      <c r="C13" s="19"/>
      <c r="D13" s="43">
        <f t="shared" si="9"/>
        <v>1.8534999999999999</v>
      </c>
      <c r="E13" s="43">
        <f t="shared" si="10"/>
        <v>1.7849000000000002</v>
      </c>
      <c r="F13" s="43">
        <f t="shared" si="11"/>
        <v>2.0733036513916838</v>
      </c>
      <c r="G13" s="43">
        <f t="shared" si="12"/>
        <v>2.5749351764905444</v>
      </c>
      <c r="H13" s="43">
        <f t="shared" si="13"/>
        <v>0</v>
      </c>
      <c r="I13" s="44">
        <f t="shared" si="14"/>
        <v>2.0733036513916838</v>
      </c>
      <c r="J13" s="45">
        <f t="shared" si="7"/>
        <v>2.0733036513916838</v>
      </c>
      <c r="L13" s="22">
        <v>2045</v>
      </c>
      <c r="M13" s="48"/>
      <c r="N13" s="48">
        <f t="shared" si="8"/>
        <v>1.8534999999999999</v>
      </c>
      <c r="O13" s="48">
        <f t="shared" si="8"/>
        <v>1.7849000000000002</v>
      </c>
      <c r="P13" s="48">
        <f t="shared" si="8"/>
        <v>2.0733036513916838</v>
      </c>
      <c r="Q13" s="48">
        <f t="shared" si="8"/>
        <v>2.5749351764905444</v>
      </c>
      <c r="R13" s="48">
        <f t="shared" si="8"/>
        <v>0</v>
      </c>
      <c r="S13" s="48">
        <f t="shared" si="8"/>
        <v>2.0733036513916838</v>
      </c>
    </row>
    <row r="14" spans="1:24">
      <c r="A14" s="17">
        <v>11</v>
      </c>
      <c r="B14" s="23">
        <v>2050</v>
      </c>
      <c r="C14" s="25"/>
      <c r="D14" s="43">
        <f t="shared" si="9"/>
        <v>1.6726000000000001</v>
      </c>
      <c r="E14" s="43">
        <f t="shared" si="10"/>
        <v>1.5817000000000001</v>
      </c>
      <c r="F14" s="43">
        <f t="shared" si="11"/>
        <v>1.9564728816562846</v>
      </c>
      <c r="G14" s="43">
        <f t="shared" si="12"/>
        <v>2.5408049351965545</v>
      </c>
      <c r="H14" s="43">
        <f t="shared" si="13"/>
        <v>0</v>
      </c>
      <c r="I14" s="44">
        <f t="shared" si="14"/>
        <v>1.9564728816562846</v>
      </c>
      <c r="J14" s="45">
        <f t="shared" si="7"/>
        <v>1.9564728816562846</v>
      </c>
      <c r="L14" s="22">
        <v>2050</v>
      </c>
      <c r="M14" s="48"/>
      <c r="N14" s="48">
        <f t="shared" si="8"/>
        <v>1.6726000000000001</v>
      </c>
      <c r="O14" s="48">
        <f t="shared" si="8"/>
        <v>1.5817000000000001</v>
      </c>
      <c r="P14" s="48">
        <f t="shared" si="8"/>
        <v>1.9564728816562846</v>
      </c>
      <c r="Q14" s="48">
        <f t="shared" si="8"/>
        <v>2.5408049351965545</v>
      </c>
      <c r="R14" s="48">
        <f t="shared" si="8"/>
        <v>0</v>
      </c>
      <c r="S14" s="48">
        <f t="shared" si="8"/>
        <v>1.9564728816562846</v>
      </c>
    </row>
    <row r="15" spans="1:24">
      <c r="A15" s="17">
        <v>12</v>
      </c>
      <c r="B15" s="23">
        <v>2055</v>
      </c>
      <c r="C15" s="25"/>
      <c r="D15" s="43">
        <f t="shared" si="9"/>
        <v>1.4917000000000002</v>
      </c>
      <c r="E15" s="43">
        <f t="shared" si="10"/>
        <v>1.3754999999999997</v>
      </c>
      <c r="F15" s="43">
        <f t="shared" si="11"/>
        <v>1.8462255319364747</v>
      </c>
      <c r="G15" s="43">
        <f t="shared" si="12"/>
        <v>2.5100416375444801</v>
      </c>
      <c r="H15" s="43">
        <f t="shared" si="13"/>
        <v>0</v>
      </c>
      <c r="I15" s="44">
        <f t="shared" si="14"/>
        <v>1.8462255319364747</v>
      </c>
      <c r="J15" s="45">
        <f t="shared" si="7"/>
        <v>1.8462255319364747</v>
      </c>
      <c r="L15" s="22">
        <v>2055</v>
      </c>
      <c r="M15" s="48"/>
      <c r="N15" s="48">
        <f t="shared" si="8"/>
        <v>1.4917000000000002</v>
      </c>
      <c r="O15" s="48">
        <f t="shared" si="8"/>
        <v>1.3754999999999997</v>
      </c>
      <c r="P15" s="48">
        <f t="shared" si="8"/>
        <v>1.8462255319364747</v>
      </c>
      <c r="Q15" s="48">
        <f t="shared" si="8"/>
        <v>2.5100416375444801</v>
      </c>
      <c r="R15" s="48">
        <f t="shared" si="8"/>
        <v>0</v>
      </c>
      <c r="S15" s="48">
        <f t="shared" si="8"/>
        <v>1.8462255319364747</v>
      </c>
    </row>
    <row r="16" spans="1:24">
      <c r="A16" s="17">
        <v>13</v>
      </c>
      <c r="B16" s="23">
        <v>2060</v>
      </c>
      <c r="C16" s="25"/>
      <c r="D16" s="43">
        <f t="shared" si="9"/>
        <v>1.3108</v>
      </c>
      <c r="E16" s="43">
        <f t="shared" si="10"/>
        <v>1.1663000000000001</v>
      </c>
      <c r="F16" s="43">
        <f t="shared" si="11"/>
        <v>1.7421906261683298</v>
      </c>
      <c r="G16" s="43">
        <f t="shared" si="12"/>
        <v>2.4820711743871886</v>
      </c>
      <c r="H16" s="43">
        <f t="shared" si="13"/>
        <v>0</v>
      </c>
      <c r="I16" s="44">
        <f t="shared" si="14"/>
        <v>1.7421906261683298</v>
      </c>
      <c r="J16" s="45">
        <f t="shared" si="7"/>
        <v>1.7421906261683298</v>
      </c>
      <c r="L16" s="22">
        <v>2060</v>
      </c>
      <c r="M16" s="48"/>
      <c r="N16" s="48">
        <f t="shared" si="8"/>
        <v>1.3108</v>
      </c>
      <c r="O16" s="48">
        <f t="shared" si="8"/>
        <v>1.1663000000000001</v>
      </c>
      <c r="P16" s="48">
        <f t="shared" si="8"/>
        <v>1.7421906261683298</v>
      </c>
      <c r="Q16" s="48">
        <f t="shared" si="8"/>
        <v>2.4820711743871886</v>
      </c>
      <c r="R16" s="50">
        <f t="shared" si="8"/>
        <v>0</v>
      </c>
      <c r="S16" s="48">
        <f t="shared" si="8"/>
        <v>1.7421906261683298</v>
      </c>
    </row>
    <row r="17" spans="1:19">
      <c r="A17" s="17">
        <v>14</v>
      </c>
      <c r="B17" s="23">
        <v>2065</v>
      </c>
      <c r="C17" s="25"/>
      <c r="D17" s="43">
        <f t="shared" si="9"/>
        <v>1.1299000000000001</v>
      </c>
      <c r="E17" s="43">
        <f t="shared" si="10"/>
        <v>0.95409999999999995</v>
      </c>
      <c r="F17" s="43">
        <f t="shared" si="11"/>
        <v>1.6440180928086274</v>
      </c>
      <c r="G17" s="43">
        <f t="shared" si="12"/>
        <v>2.4564525258126881</v>
      </c>
      <c r="H17" s="43">
        <f t="shared" si="13"/>
        <v>0</v>
      </c>
      <c r="I17" s="44">
        <f t="shared" si="14"/>
        <v>1.6440180928086274</v>
      </c>
      <c r="J17" s="45">
        <f t="shared" si="7"/>
        <v>1.6440180928086274</v>
      </c>
      <c r="L17" s="22">
        <v>2065</v>
      </c>
      <c r="M17" s="48"/>
      <c r="N17" s="48">
        <f t="shared" si="8"/>
        <v>1.1299000000000001</v>
      </c>
      <c r="O17" s="48">
        <f t="shared" si="8"/>
        <v>0.95409999999999995</v>
      </c>
      <c r="P17" s="48">
        <f t="shared" si="8"/>
        <v>1.6440180928086274</v>
      </c>
      <c r="Q17" s="48">
        <f t="shared" si="8"/>
        <v>2.4564525258126881</v>
      </c>
      <c r="R17" s="50">
        <f t="shared" si="8"/>
        <v>0</v>
      </c>
      <c r="S17" s="48">
        <f t="shared" si="8"/>
        <v>1.6440180928086274</v>
      </c>
    </row>
    <row r="18" spans="1:19">
      <c r="A18" s="17">
        <v>15</v>
      </c>
      <c r="B18" s="23">
        <v>2070</v>
      </c>
      <c r="C18" s="25"/>
      <c r="D18" s="43">
        <f t="shared" si="9"/>
        <v>0.94899999999999984</v>
      </c>
      <c r="E18" s="43">
        <f t="shared" si="10"/>
        <v>0.73890000000000011</v>
      </c>
      <c r="F18" s="43">
        <f t="shared" si="11"/>
        <v>1.5513775868640072</v>
      </c>
      <c r="G18" s="43">
        <f t="shared" si="12"/>
        <v>2.4328398668738314</v>
      </c>
      <c r="H18" s="43">
        <f t="shared" si="13"/>
        <v>0</v>
      </c>
      <c r="I18" s="44">
        <f t="shared" si="14"/>
        <v>1.5513775868640072</v>
      </c>
      <c r="J18" s="45">
        <f t="shared" si="7"/>
        <v>1.5513775868640072</v>
      </c>
      <c r="L18" s="22">
        <v>2070</v>
      </c>
      <c r="M18" s="48"/>
      <c r="N18" s="48">
        <f t="shared" si="8"/>
        <v>0.94899999999999984</v>
      </c>
      <c r="O18" s="48">
        <f t="shared" si="8"/>
        <v>0.73890000000000011</v>
      </c>
      <c r="P18" s="48">
        <f t="shared" si="8"/>
        <v>1.5513775868640072</v>
      </c>
      <c r="Q18" s="48">
        <f t="shared" si="8"/>
        <v>2.4328398668738314</v>
      </c>
      <c r="R18" s="50">
        <f t="shared" si="8"/>
        <v>0</v>
      </c>
      <c r="S18" s="48">
        <f t="shared" si="8"/>
        <v>1.5513775868640072</v>
      </c>
    </row>
    <row r="19" spans="1:19">
      <c r="A19" s="17">
        <v>16</v>
      </c>
      <c r="B19" s="23">
        <v>2075</v>
      </c>
      <c r="C19" s="25"/>
      <c r="D19" s="43">
        <f t="shared" si="9"/>
        <v>0.7681</v>
      </c>
      <c r="E19" s="43">
        <f t="shared" si="10"/>
        <v>0.52070000000000016</v>
      </c>
      <c r="F19" s="43">
        <f t="shared" si="11"/>
        <v>1.4639573782988475</v>
      </c>
      <c r="G19" s="43">
        <f t="shared" si="12"/>
        <v>2.4109572107400026</v>
      </c>
      <c r="H19" s="43">
        <f t="shared" si="13"/>
        <v>0</v>
      </c>
      <c r="I19" s="44">
        <f t="shared" si="14"/>
        <v>1.4639573782988475</v>
      </c>
      <c r="J19" s="45">
        <f t="shared" si="7"/>
        <v>1.4639573782988475</v>
      </c>
      <c r="L19" s="22">
        <v>2075</v>
      </c>
      <c r="M19" s="48"/>
      <c r="N19" s="48">
        <f t="shared" si="8"/>
        <v>0.7681</v>
      </c>
      <c r="O19" s="48">
        <f t="shared" si="8"/>
        <v>0.52070000000000016</v>
      </c>
      <c r="P19" s="48">
        <f t="shared" si="8"/>
        <v>1.4639573782988475</v>
      </c>
      <c r="Q19" s="48">
        <f t="shared" si="8"/>
        <v>2.4109572107400026</v>
      </c>
      <c r="R19" s="50">
        <f t="shared" si="8"/>
        <v>0</v>
      </c>
      <c r="S19" s="51">
        <f t="shared" si="8"/>
        <v>1.4639573782988475</v>
      </c>
    </row>
    <row r="20" spans="1:19" ht="13.5" customHeight="1">
      <c r="A20" s="17"/>
      <c r="B20" s="23" t="s">
        <v>166</v>
      </c>
      <c r="C20" s="25"/>
      <c r="D20" s="26">
        <f>CORREL($C$4:$C$8,D4:D8)</f>
        <v>0.99968158649278049</v>
      </c>
      <c r="E20" s="26">
        <f>CORREL($C$4:$C$8,E4:E8)</f>
        <v>0.99973083966547494</v>
      </c>
      <c r="F20" s="26">
        <f>CORREL($C$4:$C$8,F4:F8)</f>
        <v>0.99876063656317682</v>
      </c>
      <c r="G20" s="26">
        <f>CORREL($C$4:$C$8,G4:G8)</f>
        <v>0.96343537721909667</v>
      </c>
      <c r="H20" s="26"/>
      <c r="I20" s="24"/>
      <c r="J20" s="9"/>
      <c r="L20" s="22" t="s">
        <v>166</v>
      </c>
      <c r="M20" s="22"/>
      <c r="N20" s="27">
        <f t="shared" si="8"/>
        <v>0.99968158649278049</v>
      </c>
      <c r="O20" s="27">
        <f t="shared" si="8"/>
        <v>0.99973083966547494</v>
      </c>
      <c r="P20" s="27">
        <f t="shared" si="8"/>
        <v>0.99876063656317682</v>
      </c>
      <c r="Q20" s="27">
        <f t="shared" si="8"/>
        <v>0.96343537721909667</v>
      </c>
      <c r="R20" s="28">
        <f t="shared" si="8"/>
        <v>0</v>
      </c>
      <c r="S20" s="29" t="s">
        <v>167</v>
      </c>
    </row>
    <row r="21" spans="1:19" ht="28.5" customHeight="1">
      <c r="D21" s="67" t="str">
        <f>CONCATENATE("y = ",$D$22,"x + ",$D$23)</f>
        <v>y = -0.1809x + 3.6625</v>
      </c>
      <c r="E21" s="67" t="str">
        <f>CONCATENATE("y = ",$E$22,"x2 - ",$E$23,"x + ",$E$24)</f>
        <v>y = -0.0015x2 - 0.1717x + 3.6519</v>
      </c>
      <c r="F21" s="67" t="str">
        <f>CONCATENATE("y = ",$F$22,"e",$F$23,"x")</f>
        <v>y = 3.703e-0.058x</v>
      </c>
      <c r="G21" s="67" t="str">
        <f>CONCATENATE("y = ",$G$22,"x-",$G$23)</f>
        <v>y = 3.5544x-0.14</v>
      </c>
      <c r="H21" s="67" t="str">
        <f>CONCATENATE("y = ",$H$22," /(1",$H$23," * EXP(-",$H$24," *x))")</f>
        <v>y =  /(1 * EXP(- *x))</v>
      </c>
      <c r="N21" s="142" t="str">
        <f>CONCATENATE("y = ",$D$22,"x + ",$D$23)</f>
        <v>y = -0.1809x + 3.6625</v>
      </c>
      <c r="O21" s="142" t="str">
        <f>CONCATENATE("y = ",$E$22,"x2 - ",$E$23,"x + ",$E$24)</f>
        <v>y = -0.0015x2 - 0.1717x + 3.6519</v>
      </c>
      <c r="P21" s="142" t="str">
        <f>CONCATENATE("y = ",$F$22,"e",$F$23,"x")</f>
        <v>y = 3.703e-0.058x</v>
      </c>
      <c r="Q21" s="142" t="str">
        <f>CONCATENATE("y = ",$G$22,"x-",$G$23)</f>
        <v>y = 3.5544x-0.14</v>
      </c>
      <c r="R21" s="142" t="str">
        <f>CONCATENATE("y = ",$H$22," /(1",$H$23," * EXP(-",$H$24," *x))")</f>
        <v>y =  /(1 * EXP(- *x))</v>
      </c>
      <c r="S21" s="143">
        <f>SUM(N20:R20)/5</f>
        <v>0.79232168798810565</v>
      </c>
    </row>
    <row r="22" spans="1:19" ht="24" customHeight="1">
      <c r="D22" s="30">
        <v>-0.18090000000000001</v>
      </c>
      <c r="E22" s="30">
        <v>-1.5E-3</v>
      </c>
      <c r="F22" s="30">
        <v>3.7029999999999998</v>
      </c>
      <c r="G22" s="30">
        <v>3.5543999999999998</v>
      </c>
      <c r="H22" s="31"/>
      <c r="N22" s="142"/>
      <c r="O22" s="142"/>
      <c r="P22" s="142"/>
      <c r="Q22" s="142"/>
      <c r="R22" s="142"/>
      <c r="S22" s="144"/>
    </row>
    <row r="23" spans="1:19" ht="18" customHeight="1">
      <c r="D23" s="30">
        <v>3.6625000000000001</v>
      </c>
      <c r="E23" s="30">
        <v>0.17169999999999999</v>
      </c>
      <c r="F23" s="30">
        <v>-5.8000000000000003E-2</v>
      </c>
      <c r="G23" s="30">
        <v>0.14000000000000001</v>
      </c>
      <c r="H23" s="31"/>
      <c r="N23" s="32"/>
      <c r="O23" s="32"/>
      <c r="P23" s="32"/>
      <c r="Q23" s="32"/>
      <c r="R23" s="32"/>
      <c r="S23" s="33"/>
    </row>
    <row r="24" spans="1:19" ht="18" customHeight="1">
      <c r="D24" s="30"/>
      <c r="E24" s="30">
        <v>3.6518999999999999</v>
      </c>
      <c r="F24" s="30"/>
      <c r="G24" s="30"/>
      <c r="H24" s="31"/>
      <c r="N24" s="32"/>
      <c r="O24" s="32"/>
      <c r="P24" s="32"/>
      <c r="Q24" s="32"/>
      <c r="R24" s="32"/>
      <c r="S24" s="33"/>
    </row>
    <row r="25" spans="1:19" ht="31.5" customHeight="1">
      <c r="B25" s="139" t="s">
        <v>168</v>
      </c>
      <c r="C25" s="139"/>
      <c r="D25" s="139"/>
      <c r="E25" s="139"/>
      <c r="F25" s="139"/>
      <c r="G25" s="139"/>
      <c r="H25" s="139"/>
      <c r="I25" s="139"/>
    </row>
    <row r="26" spans="1:19">
      <c r="B26" s="34" t="s">
        <v>156</v>
      </c>
      <c r="C26" s="34" t="s">
        <v>157</v>
      </c>
      <c r="D26" s="34" t="s">
        <v>158</v>
      </c>
      <c r="E26" s="34" t="s">
        <v>159</v>
      </c>
      <c r="F26" s="34" t="s">
        <v>169</v>
      </c>
    </row>
    <row r="27" spans="1:19">
      <c r="B27" s="30" t="s">
        <v>170</v>
      </c>
      <c r="C27" s="30" t="s">
        <v>171</v>
      </c>
      <c r="D27" s="30" t="s">
        <v>172</v>
      </c>
      <c r="E27" s="30" t="s">
        <v>173</v>
      </c>
      <c r="F27" s="30" t="s">
        <v>174</v>
      </c>
    </row>
    <row r="28" spans="1:19">
      <c r="C28" s="8"/>
      <c r="D28" s="8"/>
      <c r="E28" s="8"/>
      <c r="F28" s="8"/>
    </row>
  </sheetData>
  <mergeCells count="14">
    <mergeCell ref="B25:I25"/>
    <mergeCell ref="S2:S3"/>
    <mergeCell ref="N21:N22"/>
    <mergeCell ref="O21:O22"/>
    <mergeCell ref="P21:P22"/>
    <mergeCell ref="Q21:Q22"/>
    <mergeCell ref="R21:R22"/>
    <mergeCell ref="S21:S22"/>
    <mergeCell ref="B2:B3"/>
    <mergeCell ref="C2:C3"/>
    <mergeCell ref="D2:H2"/>
    <mergeCell ref="L2:L3"/>
    <mergeCell ref="M2:M3"/>
    <mergeCell ref="N2:R2"/>
  </mergeCells>
  <phoneticPr fontId="18"/>
  <pageMargins left="0.78700000000000003" right="0.53" top="0.69" bottom="0.62" header="0.51200000000000001" footer="0.51200000000000001"/>
  <pageSetup paperSize="9" scale="4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4A9A9240890B4EA1479AEA670EBE91" ma:contentTypeVersion="17" ma:contentTypeDescription="新しいドキュメントを作成します。" ma:contentTypeScope="" ma:versionID="18812310ed3a3def9b150b96784224c9">
  <xsd:schema xmlns:xsd="http://www.w3.org/2001/XMLSchema" xmlns:xs="http://www.w3.org/2001/XMLSchema" xmlns:p="http://schemas.microsoft.com/office/2006/metadata/properties" xmlns:ns2="fd65be54-7f6e-4ddd-b437-542840c0a632" xmlns:ns3="63a24cf7-871a-42e4-9e3d-93a47fbe8f3e" targetNamespace="http://schemas.microsoft.com/office/2006/metadata/properties" ma:root="true" ma:fieldsID="506b1c7a1475267a9849c1278454dea2" ns2:_="" ns3:_="">
    <xsd:import namespace="fd65be54-7f6e-4ddd-b437-542840c0a632"/>
    <xsd:import namespace="63a24cf7-871a-42e4-9e3d-93a47fbe8f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_x65e5__x4ed8__x3068__x6642__x523b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5be54-7f6e-4ddd-b437-542840c0a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x65e5__x4ed8__x3068__x6642__x523b_" ma:index="21" nillable="true" ma:displayName="日付と時刻" ma:default="[today]" ma:format="DateTime" ma:internalName="_x65e5__x4ed8__x3068__x6642__x523b_">
      <xsd:simpleType>
        <xsd:restriction base="dms:DateTime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6c74e789-fb90-471a-921c-5b46ab0aee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24cf7-871a-42e4-9e3d-93a47fbe8f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d5c3117-7e95-42ac-b224-8b8565dbb912}" ma:internalName="TaxCatchAll" ma:showField="CatchAllData" ma:web="63a24cf7-871a-42e4-9e3d-93a47fbe8f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fd65be54-7f6e-4ddd-b437-542840c0a632">2022-02-16T00:40:47+00:00</_x65e5__x4ed8__x3068__x6642__x523b_>
    <TaxCatchAll xmlns="63a24cf7-871a-42e4-9e3d-93a47fbe8f3e" xsi:nil="true"/>
    <lcf76f155ced4ddcb4097134ff3c332f xmlns="fd65be54-7f6e-4ddd-b437-542840c0a63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BD4752-1632-4CD2-9B6B-CB42E8C6A4F7}"/>
</file>

<file path=customXml/itemProps2.xml><?xml version="1.0" encoding="utf-8"?>
<ds:datastoreItem xmlns:ds="http://schemas.openxmlformats.org/officeDocument/2006/customXml" ds:itemID="{DE8ADE43-04A2-4CB2-8B0F-FFF8B6130D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0A622F-E89B-4B21-BDEA-22CA447FE8C8}">
  <ds:schemaRefs>
    <ds:schemaRef ds:uri="http://schemas.microsoft.com/office/2006/metadata/properties"/>
    <ds:schemaRef ds:uri="http://schemas.microsoft.com/office/infopath/2007/PartnerControls"/>
    <ds:schemaRef ds:uri="fd65be54-7f6e-4ddd-b437-542840c0a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主要指標</vt:lpstr>
      <vt:lpstr>人口増減数の見込</vt:lpstr>
      <vt:lpstr>町独自推計　小数点以下切り捨て</vt:lpstr>
      <vt:lpstr>町独自推計　小数点以下切り捨て (2)</vt:lpstr>
      <vt:lpstr>トレンド推計シート→</vt:lpstr>
      <vt:lpstr>世帯当たり人員推計</vt:lpstr>
      <vt:lpstr>主要指標!Print_Area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adachi</dc:creator>
  <cp:keywords/>
  <dc:description/>
  <cp:lastModifiedBy>増田さゆり</cp:lastModifiedBy>
  <cp:revision/>
  <dcterms:created xsi:type="dcterms:W3CDTF">2016-04-14T02:18:51Z</dcterms:created>
  <dcterms:modified xsi:type="dcterms:W3CDTF">2023-02-06T05:38:07Z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0x010100954A9A9240890B4EA1479AEA670EBE91</vt:lpwstr>
  </property>
</Properties>
</file>