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240" yWindow="75" windowWidth="11535" windowHeight="9315"/>
  </bookViews>
  <sheets>
    <sheet name="99" sheetId="38" r:id="rId1"/>
    <sheet name="100" sheetId="64" r:id="rId2"/>
    <sheet name="101" sheetId="62" r:id="rId3"/>
    <sheet name="102" sheetId="63" r:id="rId4"/>
    <sheet name="103" sheetId="61" r:id="rId5"/>
    <sheet name="104" sheetId="66" r:id="rId6"/>
    <sheet name="105" sheetId="67" r:id="rId7"/>
    <sheet name="106" sheetId="70" r:id="rId8"/>
    <sheet name="107" sheetId="71" r:id="rId9"/>
    <sheet name="108" sheetId="72" r:id="rId10"/>
    <sheet name="109" sheetId="73" r:id="rId11"/>
    <sheet name="110" sheetId="77" r:id="rId12"/>
    <sheet name="111" sheetId="74" r:id="rId13"/>
    <sheet name="112" sheetId="76" r:id="rId14"/>
    <sheet name="113" sheetId="75" r:id="rId15"/>
    <sheet name="114" sheetId="65" r:id="rId16"/>
    <sheet name="115" sheetId="69" r:id="rId17"/>
    <sheet name="116" sheetId="68" r:id="rId18"/>
  </sheets>
  <definedNames>
    <definedName name="_xlnm.Print_Area" localSheetId="1">'100'!$B$1:$AQ$68</definedName>
    <definedName name="_xlnm.Print_Area" localSheetId="4">'103'!$A$1:$N$38</definedName>
    <definedName name="_xlnm.Print_Area" localSheetId="5">'104'!$A$1:$U$23</definedName>
    <definedName name="_xlnm.Print_Area" localSheetId="6">'105'!$A$1:$AA$44</definedName>
    <definedName name="_xlnm.Print_Area" localSheetId="8">'107'!$A$1:$Q$22</definedName>
    <definedName name="_xlnm.Print_Area" localSheetId="11">'110'!$A$1:$P$21</definedName>
    <definedName name="_xlnm.Print_Area" localSheetId="12">'111'!$A$1:$P$33</definedName>
    <definedName name="_xlnm.Print_Area" localSheetId="13">'112'!$A$1:$L$14</definedName>
    <definedName name="_xlnm.Print_Area" localSheetId="15">'114'!$A$1:$CP$21</definedName>
    <definedName name="_xlnm.Print_Area" localSheetId="0">'99'!$A$1:$J$54</definedName>
  </definedNames>
  <calcPr calcId="162913"/>
</workbook>
</file>

<file path=xl/calcChain.xml><?xml version="1.0" encoding="utf-8"?>
<calcChain xmlns="http://schemas.openxmlformats.org/spreadsheetml/2006/main">
  <c r="J20" i="77" l="1"/>
  <c r="J19" i="77"/>
  <c r="J18" i="77"/>
  <c r="J17" i="77"/>
  <c r="J16" i="77"/>
  <c r="J15" i="77"/>
  <c r="J14" i="77"/>
  <c r="J13" i="77"/>
  <c r="J12" i="77"/>
  <c r="J11" i="77"/>
  <c r="I20" i="77"/>
  <c r="I19" i="77"/>
  <c r="I18" i="77"/>
  <c r="I17" i="77"/>
  <c r="I16" i="77"/>
  <c r="I15" i="77"/>
  <c r="I14" i="77"/>
  <c r="I13" i="77"/>
  <c r="I12" i="77"/>
  <c r="I11" i="77"/>
  <c r="H11" i="77"/>
  <c r="H9" i="77"/>
  <c r="M40" i="38"/>
  <c r="M39" i="38"/>
  <c r="M38" i="38"/>
  <c r="M37" i="38"/>
  <c r="M36" i="38"/>
  <c r="M35" i="38"/>
  <c r="M34" i="38"/>
  <c r="M33" i="38"/>
  <c r="M32" i="38"/>
  <c r="M31" i="38"/>
  <c r="H20" i="77"/>
  <c r="H19" i="77"/>
  <c r="H18" i="77"/>
  <c r="H17" i="77"/>
  <c r="H16" i="77"/>
  <c r="H15" i="77"/>
  <c r="H14" i="77"/>
  <c r="H13" i="77"/>
  <c r="H12" i="77"/>
  <c r="H10" i="77"/>
  <c r="H8" i="77"/>
  <c r="H7" i="77"/>
  <c r="H6" i="77"/>
  <c r="J13" i="76"/>
  <c r="J12" i="76"/>
  <c r="J11" i="76"/>
  <c r="J10" i="76"/>
  <c r="J9" i="76"/>
  <c r="J8" i="76"/>
  <c r="J7" i="76"/>
  <c r="G6" i="76"/>
  <c r="G5" i="76"/>
  <c r="G4" i="76"/>
  <c r="O19" i="75"/>
  <c r="P17" i="75" s="1"/>
  <c r="N19" i="75"/>
  <c r="L19" i="75"/>
  <c r="M16" i="75" s="1"/>
  <c r="K19" i="75"/>
  <c r="I19" i="75"/>
  <c r="J16" i="75" s="1"/>
  <c r="H19" i="75"/>
  <c r="F19" i="75"/>
  <c r="G18" i="75" s="1"/>
  <c r="E19" i="75"/>
  <c r="J18" i="75"/>
  <c r="O10" i="75"/>
  <c r="P5" i="75" s="1"/>
  <c r="N10" i="75"/>
  <c r="L10" i="75"/>
  <c r="M7" i="75" s="1"/>
  <c r="K10" i="75"/>
  <c r="I10" i="75"/>
  <c r="J9" i="75" s="1"/>
  <c r="H10" i="75"/>
  <c r="F10" i="75"/>
  <c r="G9" i="75" s="1"/>
  <c r="E10" i="75"/>
  <c r="O32" i="74"/>
  <c r="G27" i="74" s="1"/>
  <c r="N32" i="74"/>
  <c r="L32" i="74"/>
  <c r="M28" i="74" s="1"/>
  <c r="K32" i="74"/>
  <c r="I32" i="74"/>
  <c r="J27" i="74" s="1"/>
  <c r="H32" i="74"/>
  <c r="F32" i="74"/>
  <c r="E32" i="74"/>
  <c r="P31" i="74"/>
  <c r="G31" i="74"/>
  <c r="P26" i="74"/>
  <c r="G26" i="74"/>
  <c r="P25" i="74"/>
  <c r="J25" i="74"/>
  <c r="G25" i="74"/>
  <c r="P24" i="74"/>
  <c r="G24" i="74"/>
  <c r="P23" i="74"/>
  <c r="G23" i="74"/>
  <c r="E19" i="74"/>
  <c r="O18" i="74"/>
  <c r="P7" i="74" s="1"/>
  <c r="N18" i="74"/>
  <c r="L18" i="74"/>
  <c r="M15" i="74" s="1"/>
  <c r="K18" i="74"/>
  <c r="I18" i="74"/>
  <c r="J13" i="74" s="1"/>
  <c r="H18" i="74"/>
  <c r="F18" i="74"/>
  <c r="G9" i="74" s="1"/>
  <c r="E18" i="74"/>
  <c r="J12" i="74"/>
  <c r="J11" i="74"/>
  <c r="G11" i="74"/>
  <c r="J19" i="73"/>
  <c r="K19" i="73" s="1"/>
  <c r="I19" i="73"/>
  <c r="H19" i="73"/>
  <c r="E19" i="73"/>
  <c r="J18" i="73"/>
  <c r="I18" i="73"/>
  <c r="K18" i="73" s="1"/>
  <c r="H18" i="73"/>
  <c r="E18" i="73"/>
  <c r="J17" i="73"/>
  <c r="K17" i="73" s="1"/>
  <c r="I17" i="73"/>
  <c r="H17" i="73"/>
  <c r="E17" i="73"/>
  <c r="J16" i="73"/>
  <c r="K16" i="73" s="1"/>
  <c r="I16" i="73"/>
  <c r="H16" i="73"/>
  <c r="E16" i="73"/>
  <c r="J15" i="73"/>
  <c r="K15" i="73" s="1"/>
  <c r="I15" i="73"/>
  <c r="H15" i="73"/>
  <c r="E15" i="73"/>
  <c r="J14" i="73"/>
  <c r="K14" i="73" s="1"/>
  <c r="I14" i="73"/>
  <c r="H14" i="73"/>
  <c r="E14" i="73"/>
  <c r="J13" i="73"/>
  <c r="I13" i="73"/>
  <c r="H13" i="73"/>
  <c r="E13" i="73"/>
  <c r="J12" i="73"/>
  <c r="K12" i="73" s="1"/>
  <c r="I12" i="73"/>
  <c r="H12" i="73"/>
  <c r="E12" i="73"/>
  <c r="J11" i="73"/>
  <c r="K11" i="73" s="1"/>
  <c r="I11" i="73"/>
  <c r="H11" i="73"/>
  <c r="E11" i="73"/>
  <c r="J10" i="73"/>
  <c r="K10" i="73" s="1"/>
  <c r="I10" i="73"/>
  <c r="H10" i="73"/>
  <c r="E10" i="73"/>
  <c r="J9" i="73"/>
  <c r="K9" i="73" s="1"/>
  <c r="I9" i="73"/>
  <c r="H9" i="73"/>
  <c r="E9" i="73"/>
  <c r="J8" i="73"/>
  <c r="K8" i="73" s="1"/>
  <c r="I8" i="73"/>
  <c r="H8" i="73"/>
  <c r="E8" i="73"/>
  <c r="J7" i="73"/>
  <c r="K7" i="73" s="1"/>
  <c r="I7" i="73"/>
  <c r="H7" i="73"/>
  <c r="E7" i="73"/>
  <c r="J6" i="73"/>
  <c r="K6" i="73" s="1"/>
  <c r="I6" i="73"/>
  <c r="H6" i="73"/>
  <c r="E6" i="73"/>
  <c r="J5" i="73"/>
  <c r="K5" i="73" s="1"/>
  <c r="I5" i="73"/>
  <c r="H5" i="73"/>
  <c r="E5" i="73"/>
  <c r="K22" i="72"/>
  <c r="J22" i="72"/>
  <c r="H22" i="72"/>
  <c r="G22" i="72"/>
  <c r="K21" i="72"/>
  <c r="J21" i="72"/>
  <c r="H21" i="72"/>
  <c r="G21" i="72"/>
  <c r="K20" i="72"/>
  <c r="J20" i="72"/>
  <c r="H20" i="72"/>
  <c r="G20" i="72"/>
  <c r="K19" i="72"/>
  <c r="J19" i="72"/>
  <c r="H19" i="72"/>
  <c r="G19" i="72"/>
  <c r="K18" i="72"/>
  <c r="J18" i="72"/>
  <c r="H18" i="72"/>
  <c r="G18" i="72"/>
  <c r="K17" i="72"/>
  <c r="J17" i="72"/>
  <c r="H17" i="72"/>
  <c r="G17" i="72"/>
  <c r="K16" i="72"/>
  <c r="J16" i="72"/>
  <c r="H16" i="72"/>
  <c r="G16" i="72"/>
  <c r="K15" i="72"/>
  <c r="J15" i="72"/>
  <c r="H15" i="72"/>
  <c r="G15" i="72"/>
  <c r="K14" i="72"/>
  <c r="J14" i="72"/>
  <c r="H14" i="72"/>
  <c r="G14" i="72"/>
  <c r="K13" i="72"/>
  <c r="J13" i="72"/>
  <c r="H13" i="72"/>
  <c r="G13" i="72"/>
  <c r="K12" i="72"/>
  <c r="J12" i="72"/>
  <c r="H12" i="72"/>
  <c r="G12" i="72"/>
  <c r="K11" i="72"/>
  <c r="J11" i="72"/>
  <c r="H11" i="72"/>
  <c r="G11" i="72"/>
  <c r="K10" i="72"/>
  <c r="J10" i="72"/>
  <c r="H10" i="72"/>
  <c r="G10" i="72"/>
  <c r="K9" i="72"/>
  <c r="J9" i="72"/>
  <c r="H9" i="72"/>
  <c r="G9" i="72"/>
  <c r="K8" i="72"/>
  <c r="J8" i="72"/>
  <c r="H8" i="72"/>
  <c r="G8" i="72"/>
  <c r="O16" i="71"/>
  <c r="H16" i="71"/>
  <c r="O15" i="71"/>
  <c r="H15" i="71"/>
  <c r="O14" i="71"/>
  <c r="H14" i="71"/>
  <c r="O13" i="71"/>
  <c r="H13" i="71"/>
  <c r="O12" i="71"/>
  <c r="H12" i="71"/>
  <c r="O11" i="71"/>
  <c r="H11" i="71"/>
  <c r="O10" i="71"/>
  <c r="H10" i="71"/>
  <c r="O9" i="71"/>
  <c r="H9" i="71"/>
  <c r="O8" i="71"/>
  <c r="H8" i="71"/>
  <c r="O7" i="71"/>
  <c r="H7" i="71"/>
  <c r="O6" i="71"/>
  <c r="H6" i="71"/>
  <c r="O5" i="71"/>
  <c r="H5" i="71"/>
  <c r="P6" i="75" l="1"/>
  <c r="P10" i="75" s="1"/>
  <c r="P7" i="75"/>
  <c r="P8" i="75"/>
  <c r="P9" i="75"/>
  <c r="P8" i="74"/>
  <c r="P9" i="74"/>
  <c r="P10" i="74"/>
  <c r="P11" i="74"/>
  <c r="G12" i="74"/>
  <c r="P12" i="74"/>
  <c r="P16" i="74"/>
  <c r="P17" i="74"/>
  <c r="K13" i="73"/>
  <c r="M9" i="75"/>
  <c r="P18" i="75"/>
  <c r="J8" i="75"/>
  <c r="M17" i="75"/>
  <c r="G7" i="75"/>
  <c r="M6" i="75"/>
  <c r="G6" i="75"/>
  <c r="G16" i="75"/>
  <c r="P15" i="75"/>
  <c r="M18" i="75"/>
  <c r="G8" i="75"/>
  <c r="M15" i="75"/>
  <c r="J5" i="75"/>
  <c r="J15" i="75"/>
  <c r="J7" i="75"/>
  <c r="P16" i="75"/>
  <c r="M5" i="75"/>
  <c r="G5" i="75"/>
  <c r="G15" i="75"/>
  <c r="J17" i="75"/>
  <c r="G17" i="75"/>
  <c r="J6" i="75"/>
  <c r="M8" i="75"/>
  <c r="G5" i="74"/>
  <c r="G18" i="74" s="1"/>
  <c r="G13" i="74"/>
  <c r="M26" i="74"/>
  <c r="M12" i="74"/>
  <c r="J26" i="74"/>
  <c r="J24" i="74"/>
  <c r="J10" i="74"/>
  <c r="M23" i="74"/>
  <c r="M9" i="74"/>
  <c r="P22" i="74"/>
  <c r="J22" i="74"/>
  <c r="P29" i="74"/>
  <c r="J21" i="74"/>
  <c r="G21" i="74"/>
  <c r="P20" i="74"/>
  <c r="P6" i="74"/>
  <c r="M6" i="74"/>
  <c r="J28" i="74"/>
  <c r="J6" i="74"/>
  <c r="J14" i="74"/>
  <c r="G20" i="74"/>
  <c r="G28" i="74"/>
  <c r="G10" i="74"/>
  <c r="J23" i="74"/>
  <c r="P30" i="74"/>
  <c r="J30" i="74"/>
  <c r="J16" i="74"/>
  <c r="G16" i="74"/>
  <c r="P15" i="74"/>
  <c r="J29" i="74"/>
  <c r="P28" i="74"/>
  <c r="J20" i="74"/>
  <c r="G6" i="74"/>
  <c r="G14" i="74"/>
  <c r="P19" i="74"/>
  <c r="P27" i="74"/>
  <c r="M31" i="74"/>
  <c r="G17" i="74"/>
  <c r="M30" i="74"/>
  <c r="M16" i="74"/>
  <c r="G22" i="74"/>
  <c r="G8" i="74"/>
  <c r="M21" i="74"/>
  <c r="G29" i="74"/>
  <c r="G7" i="74"/>
  <c r="G15" i="74"/>
  <c r="P14" i="74"/>
  <c r="M14" i="74"/>
  <c r="P5" i="74"/>
  <c r="P13" i="74"/>
  <c r="M19" i="74"/>
  <c r="M27" i="74"/>
  <c r="M24" i="74"/>
  <c r="M10" i="74"/>
  <c r="J31" i="74"/>
  <c r="J9" i="74"/>
  <c r="G30" i="74"/>
  <c r="M29" i="74"/>
  <c r="M7" i="74"/>
  <c r="J15" i="74"/>
  <c r="M20" i="74"/>
  <c r="M5" i="74"/>
  <c r="M13" i="74"/>
  <c r="J19" i="74"/>
  <c r="M25" i="74"/>
  <c r="M11" i="74"/>
  <c r="M17" i="74"/>
  <c r="J17" i="74"/>
  <c r="M22" i="74"/>
  <c r="M8" i="74"/>
  <c r="J8" i="74"/>
  <c r="P21" i="74"/>
  <c r="J7" i="74"/>
  <c r="J5" i="74"/>
  <c r="G19" i="74"/>
  <c r="J19" i="75" l="1"/>
  <c r="P32" i="74"/>
  <c r="G19" i="75"/>
  <c r="M19" i="75"/>
  <c r="G10" i="75"/>
  <c r="M10" i="75"/>
  <c r="P19" i="75"/>
  <c r="J10" i="75"/>
  <c r="M32" i="74"/>
  <c r="J18" i="74"/>
  <c r="G32" i="74"/>
  <c r="M18" i="74"/>
  <c r="P18" i="74"/>
  <c r="J32" i="74"/>
  <c r="D29" i="70" l="1"/>
  <c r="D27" i="70"/>
  <c r="D25" i="70"/>
  <c r="D23" i="70"/>
  <c r="D21" i="70"/>
  <c r="D19" i="70"/>
  <c r="D17" i="70"/>
  <c r="D15" i="70"/>
  <c r="D13" i="70"/>
  <c r="D11" i="70"/>
  <c r="D9" i="70"/>
  <c r="D7" i="70"/>
  <c r="AU26" i="69"/>
  <c r="AU25" i="69"/>
  <c r="AU24" i="69"/>
  <c r="AU23" i="69"/>
  <c r="AU22" i="69"/>
  <c r="AU21" i="69"/>
  <c r="AU20" i="69"/>
  <c r="AU13" i="69"/>
  <c r="AU12" i="69"/>
  <c r="AU11" i="69"/>
  <c r="AU10" i="69"/>
  <c r="AU9" i="69"/>
  <c r="AU8" i="69"/>
  <c r="AU7" i="69"/>
  <c r="L33" i="68"/>
  <c r="K33" i="68"/>
  <c r="J33" i="68"/>
  <c r="I33" i="68"/>
  <c r="H33" i="68"/>
  <c r="G33" i="68"/>
  <c r="M32" i="68"/>
  <c r="M31" i="68"/>
  <c r="M30" i="68"/>
  <c r="M29" i="68"/>
  <c r="M33" i="68" s="1"/>
  <c r="L28" i="68"/>
  <c r="K28" i="68"/>
  <c r="J28" i="68"/>
  <c r="I28" i="68"/>
  <c r="H28" i="68"/>
  <c r="G28" i="68"/>
  <c r="M27" i="68"/>
  <c r="M26" i="68"/>
  <c r="M25" i="68"/>
  <c r="M24" i="68"/>
  <c r="M28" i="68" s="1"/>
  <c r="L23" i="68"/>
  <c r="K23" i="68"/>
  <c r="J23" i="68"/>
  <c r="I23" i="68"/>
  <c r="H23" i="68"/>
  <c r="G23" i="68"/>
  <c r="M22" i="68"/>
  <c r="M21" i="68"/>
  <c r="M20" i="68"/>
  <c r="M19" i="68"/>
  <c r="M23" i="68" s="1"/>
  <c r="L18" i="68"/>
  <c r="K18" i="68"/>
  <c r="J18" i="68"/>
  <c r="I18" i="68"/>
  <c r="H18" i="68"/>
  <c r="G18" i="68"/>
  <c r="M17" i="68"/>
  <c r="M16" i="68"/>
  <c r="M15" i="68"/>
  <c r="M14" i="68"/>
  <c r="M18" i="68" s="1"/>
  <c r="L13" i="68"/>
  <c r="K13" i="68"/>
  <c r="J13" i="68"/>
  <c r="I13" i="68"/>
  <c r="H13" i="68"/>
  <c r="G13" i="68"/>
  <c r="M12" i="68"/>
  <c r="M11" i="68"/>
  <c r="M10" i="68"/>
  <c r="M9" i="68"/>
  <c r="M13" i="68" s="1"/>
  <c r="L8" i="68"/>
  <c r="K8" i="68"/>
  <c r="J8" i="68"/>
  <c r="I8" i="68"/>
  <c r="H8" i="68"/>
  <c r="G8" i="68"/>
  <c r="M7" i="68"/>
  <c r="M6" i="68"/>
  <c r="M5" i="68"/>
  <c r="M4" i="68"/>
  <c r="M8" i="68" s="1"/>
  <c r="V43" i="67"/>
  <c r="Y39" i="67" s="1"/>
  <c r="P43" i="67"/>
  <c r="S24" i="67" s="1"/>
  <c r="J43" i="67"/>
  <c r="M38" i="67" s="1"/>
  <c r="D43" i="67"/>
  <c r="G37" i="67" s="1"/>
  <c r="Y36" i="67"/>
  <c r="S36" i="67"/>
  <c r="M36" i="67"/>
  <c r="Z15" i="67"/>
  <c r="T15" i="67"/>
  <c r="N15" i="67"/>
  <c r="H15" i="67"/>
  <c r="Z13" i="67"/>
  <c r="T13" i="67"/>
  <c r="N13" i="67"/>
  <c r="H13" i="67"/>
  <c r="Z11" i="67"/>
  <c r="T11" i="67"/>
  <c r="N11" i="67"/>
  <c r="H11" i="67"/>
  <c r="Z9" i="67"/>
  <c r="T9" i="67"/>
  <c r="N9" i="67"/>
  <c r="H9" i="67"/>
  <c r="Z7" i="67"/>
  <c r="T7" i="67"/>
  <c r="N7" i="67"/>
  <c r="H7" i="67"/>
  <c r="F19" i="66"/>
  <c r="E7" i="66"/>
  <c r="F7" i="66" s="1"/>
  <c r="I7" i="66"/>
  <c r="L7" i="66"/>
  <c r="O7" i="66"/>
  <c r="R7" i="66"/>
  <c r="U7" i="66"/>
  <c r="E8" i="66"/>
  <c r="F8" i="66"/>
  <c r="I8" i="66"/>
  <c r="L8" i="66"/>
  <c r="O8" i="66"/>
  <c r="R8" i="66"/>
  <c r="U8" i="66"/>
  <c r="E9" i="66"/>
  <c r="F9" i="66" s="1"/>
  <c r="I9" i="66"/>
  <c r="L9" i="66"/>
  <c r="O9" i="66"/>
  <c r="R9" i="66"/>
  <c r="U9" i="66"/>
  <c r="E10" i="66"/>
  <c r="F10" i="66" s="1"/>
  <c r="I10" i="66"/>
  <c r="L10" i="66"/>
  <c r="O10" i="66"/>
  <c r="R10" i="66"/>
  <c r="U10" i="66"/>
  <c r="E11" i="66"/>
  <c r="F11" i="66" s="1"/>
  <c r="I11" i="66"/>
  <c r="L11" i="66"/>
  <c r="O11" i="66"/>
  <c r="R11" i="66"/>
  <c r="U11" i="66"/>
  <c r="E12" i="66"/>
  <c r="F12" i="66" s="1"/>
  <c r="I12" i="66"/>
  <c r="L12" i="66"/>
  <c r="O12" i="66"/>
  <c r="R12" i="66"/>
  <c r="U12" i="66"/>
  <c r="F13" i="66"/>
  <c r="I13" i="66"/>
  <c r="L13" i="66"/>
  <c r="O13" i="66"/>
  <c r="R13" i="66"/>
  <c r="U13" i="66"/>
  <c r="F14" i="66"/>
  <c r="I14" i="66"/>
  <c r="L14" i="66"/>
  <c r="O14" i="66"/>
  <c r="R14" i="66"/>
  <c r="U14" i="66"/>
  <c r="F15" i="66"/>
  <c r="I15" i="66"/>
  <c r="L15" i="66"/>
  <c r="O15" i="66"/>
  <c r="R15" i="66"/>
  <c r="U15" i="66"/>
  <c r="F16" i="66"/>
  <c r="I16" i="66"/>
  <c r="L16" i="66"/>
  <c r="O16" i="66"/>
  <c r="R16" i="66"/>
  <c r="U16" i="66"/>
  <c r="F17" i="66"/>
  <c r="I17" i="66"/>
  <c r="L17" i="66"/>
  <c r="O17" i="66"/>
  <c r="R17" i="66"/>
  <c r="U17" i="66"/>
  <c r="F18" i="66"/>
  <c r="I18" i="66"/>
  <c r="L18" i="66"/>
  <c r="O18" i="66"/>
  <c r="R18" i="66"/>
  <c r="U18" i="66"/>
  <c r="I19" i="66"/>
  <c r="L19" i="66"/>
  <c r="O19" i="66"/>
  <c r="R19" i="66"/>
  <c r="U19" i="66"/>
  <c r="F20" i="66"/>
  <c r="I20" i="66"/>
  <c r="L20" i="66"/>
  <c r="O20" i="66"/>
  <c r="R20" i="66"/>
  <c r="U20" i="66"/>
  <c r="F21" i="66"/>
  <c r="I21" i="66"/>
  <c r="L21" i="66"/>
  <c r="O21" i="66"/>
  <c r="R21" i="66"/>
  <c r="U21" i="66"/>
  <c r="G28" i="67" l="1"/>
  <c r="M28" i="67"/>
  <c r="S28" i="67"/>
  <c r="Y28" i="67"/>
  <c r="G36" i="67"/>
  <c r="S34" i="67"/>
  <c r="G26" i="67"/>
  <c r="S41" i="67"/>
  <c r="Y35" i="67"/>
  <c r="S27" i="67"/>
  <c r="M35" i="67"/>
  <c r="G27" i="67"/>
  <c r="Y26" i="67"/>
  <c r="M34" i="67"/>
  <c r="Y33" i="67"/>
  <c r="M33" i="67"/>
  <c r="G33" i="67"/>
  <c r="Y32" i="67"/>
  <c r="S32" i="67"/>
  <c r="M32" i="67"/>
  <c r="G32" i="67"/>
  <c r="Y31" i="67"/>
  <c r="S23" i="67"/>
  <c r="M39" i="67"/>
  <c r="G23" i="67"/>
  <c r="S38" i="67"/>
  <c r="G38" i="67"/>
  <c r="Y29" i="67"/>
  <c r="Y37" i="67"/>
  <c r="Y27" i="67"/>
  <c r="S35" i="67"/>
  <c r="G35" i="67"/>
  <c r="S26" i="67"/>
  <c r="M26" i="67"/>
  <c r="G34" i="67"/>
  <c r="S33" i="67"/>
  <c r="G41" i="67"/>
  <c r="S40" i="67"/>
  <c r="M24" i="67"/>
  <c r="G40" i="67"/>
  <c r="S39" i="67"/>
  <c r="M31" i="67"/>
  <c r="G31" i="67"/>
  <c r="Y30" i="67"/>
  <c r="S30" i="67"/>
  <c r="G30" i="67"/>
  <c r="S29" i="67"/>
  <c r="S37" i="67"/>
  <c r="M27" i="67"/>
  <c r="Y34" i="67"/>
  <c r="S42" i="67"/>
  <c r="G42" i="67"/>
  <c r="Y25" i="67"/>
  <c r="S25" i="67"/>
  <c r="M41" i="67"/>
  <c r="G25" i="67"/>
  <c r="Y40" i="67"/>
  <c r="M40" i="67"/>
  <c r="G24" i="67"/>
  <c r="Y23" i="67"/>
  <c r="S31" i="67"/>
  <c r="M23" i="67"/>
  <c r="Y38" i="67"/>
  <c r="M30" i="67"/>
  <c r="M29" i="67"/>
  <c r="M37" i="67"/>
  <c r="Y42" i="67"/>
  <c r="M42" i="67"/>
  <c r="Y41" i="67"/>
  <c r="M25" i="67"/>
  <c r="Y24" i="67"/>
  <c r="G39" i="67"/>
  <c r="G29" i="67"/>
  <c r="G43" i="67" l="1"/>
  <c r="S43" i="67"/>
  <c r="Y43" i="67"/>
  <c r="M43" i="67"/>
  <c r="BQ18" i="65" l="1"/>
  <c r="S17" i="65"/>
  <c r="BQ17" i="65" s="1"/>
  <c r="S16" i="65"/>
  <c r="BQ16" i="65" s="1"/>
  <c r="BQ15" i="65"/>
  <c r="BQ14" i="65"/>
  <c r="BQ13" i="65"/>
  <c r="CI7" i="65"/>
  <c r="CI6" i="65"/>
  <c r="L12" i="61"/>
  <c r="J12" i="61"/>
  <c r="H12" i="61"/>
  <c r="G12" i="61"/>
  <c r="M10" i="61"/>
  <c r="AM67" i="64"/>
  <c r="AI67" i="64"/>
  <c r="AE67" i="64"/>
  <c r="AA67" i="64"/>
  <c r="W67" i="64"/>
  <c r="S67" i="64"/>
  <c r="O67" i="64"/>
  <c r="K67" i="64"/>
  <c r="G67" i="64"/>
  <c r="F67" i="64"/>
  <c r="D67" i="64"/>
  <c r="AQ66" i="64"/>
  <c r="AQ65" i="64"/>
  <c r="AQ61" i="64"/>
  <c r="AQ60" i="64"/>
  <c r="AQ59" i="64"/>
  <c r="AQ57" i="64"/>
  <c r="AQ56" i="64"/>
  <c r="AQ55" i="64"/>
  <c r="AQ54" i="64"/>
  <c r="AQ53" i="64"/>
  <c r="AQ52" i="64"/>
  <c r="AQ50" i="64"/>
  <c r="AQ67" i="64" s="1"/>
  <c r="S42" i="64"/>
  <c r="Q42" i="64"/>
  <c r="O42" i="64"/>
  <c r="M42" i="64"/>
  <c r="I42" i="64"/>
  <c r="K40" i="64"/>
  <c r="K38" i="64"/>
  <c r="G38" i="64"/>
  <c r="K36" i="64"/>
  <c r="G36" i="64"/>
  <c r="K34" i="64"/>
  <c r="G34" i="64"/>
  <c r="K32" i="64"/>
  <c r="G32" i="64"/>
  <c r="K30" i="64"/>
  <c r="G30" i="64"/>
  <c r="K28" i="64"/>
  <c r="G28" i="64"/>
  <c r="U26" i="64"/>
  <c r="K26" i="64" s="1"/>
  <c r="G26" i="64"/>
  <c r="K24" i="64"/>
  <c r="G24" i="64"/>
  <c r="U22" i="64"/>
  <c r="K22" i="64" s="1"/>
  <c r="G22" i="64"/>
  <c r="K20" i="64"/>
  <c r="G20" i="64"/>
  <c r="U18" i="64"/>
  <c r="G18" i="64"/>
  <c r="U16" i="64"/>
  <c r="K16" i="64" s="1"/>
  <c r="G16" i="64"/>
  <c r="K14" i="64"/>
  <c r="G14" i="64"/>
  <c r="U12" i="64"/>
  <c r="K12" i="64" s="1"/>
  <c r="G12" i="64"/>
  <c r="U10" i="64"/>
  <c r="K10" i="64"/>
  <c r="G10" i="64"/>
  <c r="K8" i="64"/>
  <c r="G8" i="64"/>
  <c r="K6" i="64"/>
  <c r="L31" i="63"/>
  <c r="L30" i="63"/>
  <c r="L29" i="63"/>
  <c r="L28" i="63"/>
  <c r="L27" i="63"/>
  <c r="L26" i="63"/>
  <c r="L25" i="63"/>
  <c r="L24" i="63"/>
  <c r="L23" i="63"/>
  <c r="M16" i="63"/>
  <c r="L34" i="63" s="1"/>
  <c r="M15" i="63"/>
  <c r="L33" i="63" s="1"/>
  <c r="M14" i="63"/>
  <c r="L32" i="63" s="1"/>
  <c r="M13" i="63"/>
  <c r="M12" i="63"/>
  <c r="M11" i="63"/>
  <c r="M10" i="63"/>
  <c r="M9" i="63"/>
  <c r="M8" i="63"/>
  <c r="M7" i="63"/>
  <c r="M6" i="63"/>
  <c r="M5" i="63"/>
  <c r="AV20" i="62"/>
  <c r="AV19" i="62"/>
  <c r="AV18" i="62"/>
  <c r="AV17" i="62"/>
  <c r="AV16" i="62"/>
  <c r="AV15" i="62"/>
  <c r="AV11" i="62"/>
  <c r="AV10" i="62"/>
  <c r="AV14" i="62"/>
  <c r="AV13" i="62"/>
  <c r="AV12" i="62"/>
  <c r="AV9" i="62"/>
  <c r="U42" i="64" l="1"/>
  <c r="G42" i="64"/>
  <c r="K18" i="64"/>
  <c r="K42" i="64" s="1"/>
  <c r="J36" i="61"/>
  <c r="N36" i="61" s="1"/>
  <c r="J35" i="61"/>
  <c r="K35" i="61" s="1"/>
  <c r="J34" i="61"/>
  <c r="K34" i="61" s="1"/>
  <c r="J33" i="61"/>
  <c r="N33" i="61" s="1"/>
  <c r="J32" i="61"/>
  <c r="N32" i="61" s="1"/>
  <c r="J31" i="61"/>
  <c r="N31" i="61" s="1"/>
  <c r="J30" i="61"/>
  <c r="N30" i="61" s="1"/>
  <c r="J24" i="61"/>
  <c r="N24" i="61" s="1"/>
  <c r="J23" i="61"/>
  <c r="N23" i="61" s="1"/>
  <c r="J22" i="61"/>
  <c r="N22" i="61" s="1"/>
  <c r="J21" i="61"/>
  <c r="N21" i="61" s="1"/>
  <c r="J20" i="61"/>
  <c r="N20" i="61" s="1"/>
  <c r="J19" i="61"/>
  <c r="N19" i="61" s="1"/>
  <c r="J18" i="61"/>
  <c r="N18" i="61" s="1"/>
  <c r="M12" i="61"/>
  <c r="N12" i="61" s="1"/>
  <c r="M11" i="61"/>
  <c r="N11" i="61" s="1"/>
  <c r="N10" i="61"/>
  <c r="M9" i="61"/>
  <c r="N9" i="61" s="1"/>
  <c r="M8" i="61"/>
  <c r="N8" i="61" s="1"/>
  <c r="M7" i="61"/>
  <c r="N7" i="61" s="1"/>
  <c r="K33" i="61" l="1"/>
  <c r="N35" i="61"/>
  <c r="K36" i="61"/>
  <c r="N34" i="61"/>
  <c r="K32" i="61"/>
</calcChain>
</file>

<file path=xl/comments1.xml><?xml version="1.0" encoding="utf-8"?>
<comments xmlns="http://schemas.openxmlformats.org/spreadsheetml/2006/main">
  <authors>
    <author>S00289</author>
  </authors>
  <commentList>
    <comment ref="J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各構成比を合計した総計はぴったり100％になるように端数調整し、</t>
        </r>
        <r>
          <rPr>
            <b/>
            <sz val="9"/>
            <color indexed="10"/>
            <rFont val="ＭＳ Ｐゴシック"/>
            <family val="3"/>
            <charset val="128"/>
          </rPr>
          <t>－0.001</t>
        </r>
        <r>
          <rPr>
            <b/>
            <sz val="9"/>
            <color indexed="81"/>
            <rFont val="ＭＳ Ｐゴシック"/>
            <family val="3"/>
            <charset val="128"/>
          </rPr>
          <t>を計算式に加えている。総計は四捨五入で１００％になるように作るのではない。</t>
        </r>
      </text>
    </comment>
    <comment ref="P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各構成比を合計した総計はぴったり100％になるように端数調整し、</t>
        </r>
        <r>
          <rPr>
            <b/>
            <sz val="9"/>
            <color indexed="10"/>
            <rFont val="ＭＳ Ｐゴシック"/>
            <family val="3"/>
            <charset val="128"/>
          </rPr>
          <t>－0.001</t>
        </r>
        <r>
          <rPr>
            <b/>
            <sz val="9"/>
            <color indexed="81"/>
            <rFont val="ＭＳ Ｐゴシック"/>
            <family val="3"/>
            <charset val="128"/>
          </rPr>
          <t>を計算式に加えている。総計は四捨五入で１００％になるように作るのではない。</t>
        </r>
      </text>
    </comment>
    <comment ref="P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各構成比を合計した総計はぴったり100％になるように端数調整し、</t>
        </r>
        <r>
          <rPr>
            <b/>
            <sz val="9"/>
            <color indexed="10"/>
            <rFont val="ＭＳ Ｐゴシック"/>
            <family val="3"/>
            <charset val="128"/>
          </rPr>
          <t>＋0.001</t>
        </r>
        <r>
          <rPr>
            <b/>
            <sz val="9"/>
            <color indexed="81"/>
            <rFont val="ＭＳ Ｐゴシック"/>
            <family val="3"/>
            <charset val="128"/>
          </rPr>
          <t>を計算式に加えている。総計は四捨五入で１００％になるように作るのではない。</t>
        </r>
      </text>
    </comment>
  </commentList>
</comments>
</file>

<file path=xl/sharedStrings.xml><?xml version="1.0" encoding="utf-8"?>
<sst xmlns="http://schemas.openxmlformats.org/spreadsheetml/2006/main" count="1021" uniqueCount="612">
  <si>
    <t>設　 立</t>
    <rPh sb="0" eb="4">
      <t>セツリツ</t>
    </rPh>
    <phoneticPr fontId="7"/>
  </si>
  <si>
    <t>保育所名</t>
    <rPh sb="0" eb="3">
      <t>ホイクショ</t>
    </rPh>
    <rPh sb="3" eb="4">
      <t>メイ</t>
    </rPh>
    <phoneticPr fontId="7"/>
  </si>
  <si>
    <t>職員数</t>
    <rPh sb="0" eb="3">
      <t>ショクインスウ</t>
    </rPh>
    <phoneticPr fontId="7"/>
  </si>
  <si>
    <t>収容定員</t>
    <rPh sb="0" eb="2">
      <t>シュウヨウ</t>
    </rPh>
    <rPh sb="2" eb="4">
      <t>テイイン</t>
    </rPh>
    <phoneticPr fontId="7"/>
  </si>
  <si>
    <t xml:space="preserve">在  籍  人  員  </t>
    <rPh sb="0" eb="4">
      <t>ザイセキ</t>
    </rPh>
    <rPh sb="6" eb="10">
      <t>ジンイン</t>
    </rPh>
    <phoneticPr fontId="7"/>
  </si>
  <si>
    <t>電話番号</t>
    <rPh sb="0" eb="2">
      <t>デンワ</t>
    </rPh>
    <rPh sb="2" eb="4">
      <t>バンゴウ</t>
    </rPh>
    <phoneticPr fontId="7"/>
  </si>
  <si>
    <t>公立法人の別</t>
    <rPh sb="0" eb="2">
      <t>コウリツ</t>
    </rPh>
    <rPh sb="2" eb="4">
      <t>ホウジン</t>
    </rPh>
    <rPh sb="5" eb="6">
      <t>ベツ</t>
    </rPh>
    <phoneticPr fontId="7"/>
  </si>
  <si>
    <t>総数</t>
    <rPh sb="0" eb="2">
      <t>ソウスウ</t>
    </rPh>
    <phoneticPr fontId="7"/>
  </si>
  <si>
    <t>０才</t>
    <rPh sb="1" eb="2">
      <t>サイ</t>
    </rPh>
    <phoneticPr fontId="7"/>
  </si>
  <si>
    <t>１才</t>
    <rPh sb="1" eb="2">
      <t>サイ</t>
    </rPh>
    <phoneticPr fontId="7"/>
  </si>
  <si>
    <t>２才</t>
  </si>
  <si>
    <t>３才</t>
  </si>
  <si>
    <t>以上４才</t>
    <rPh sb="0" eb="2">
      <t>イジョウ</t>
    </rPh>
    <phoneticPr fontId="7"/>
  </si>
  <si>
    <t>年月日</t>
    <rPh sb="0" eb="3">
      <t>ネンガッピ</t>
    </rPh>
    <phoneticPr fontId="7"/>
  </si>
  <si>
    <t>公立</t>
    <rPh sb="0" eb="2">
      <t>コウリツ</t>
    </rPh>
    <phoneticPr fontId="7"/>
  </si>
  <si>
    <t>津嘉山保育園</t>
    <rPh sb="0" eb="3">
      <t>ツカザン</t>
    </rPh>
    <rPh sb="3" eb="6">
      <t>ホイクエン</t>
    </rPh>
    <phoneticPr fontId="7"/>
  </si>
  <si>
    <t>法人</t>
    <rPh sb="0" eb="2">
      <t>ホウジン</t>
    </rPh>
    <phoneticPr fontId="7"/>
  </si>
  <si>
    <t>若夏保育園</t>
    <rPh sb="0" eb="1">
      <t>ワカ</t>
    </rPh>
    <rPh sb="1" eb="2">
      <t>ナツ</t>
    </rPh>
    <rPh sb="2" eb="5">
      <t>ホイクエン</t>
    </rPh>
    <phoneticPr fontId="7"/>
  </si>
  <si>
    <t>みつわ保育園</t>
    <rPh sb="3" eb="6">
      <t>ホイクエン</t>
    </rPh>
    <phoneticPr fontId="7"/>
  </si>
  <si>
    <t>さんご保育園</t>
    <rPh sb="3" eb="6">
      <t>ホイクエン</t>
    </rPh>
    <phoneticPr fontId="7"/>
  </si>
  <si>
    <t>はえばる保育園</t>
    <rPh sb="4" eb="7">
      <t>ホイクエン</t>
    </rPh>
    <phoneticPr fontId="7"/>
  </si>
  <si>
    <t>マイフレンズ保育園</t>
    <rPh sb="6" eb="9">
      <t>ホイクエン</t>
    </rPh>
    <phoneticPr fontId="7"/>
  </si>
  <si>
    <t>合　　　　　　　　　計</t>
    <rPh sb="0" eb="1">
      <t>ゴウ</t>
    </rPh>
    <rPh sb="10" eb="11">
      <t>ケイ</t>
    </rPh>
    <phoneticPr fontId="7"/>
  </si>
  <si>
    <t>区分</t>
    <rPh sb="0" eb="2">
      <t>クブン</t>
    </rPh>
    <phoneticPr fontId="7"/>
  </si>
  <si>
    <t>設置個所</t>
    <rPh sb="0" eb="2">
      <t>セッチ</t>
    </rPh>
    <rPh sb="2" eb="4">
      <t>カショ</t>
    </rPh>
    <phoneticPr fontId="7"/>
  </si>
  <si>
    <t>面  積</t>
    <rPh sb="0" eb="4">
      <t>メンセキ</t>
    </rPh>
    <phoneticPr fontId="7"/>
  </si>
  <si>
    <t>遊　具　設　置　状　況</t>
    <rPh sb="0" eb="3">
      <t>ユウグ</t>
    </rPh>
    <rPh sb="4" eb="7">
      <t>セッチ</t>
    </rPh>
    <rPh sb="8" eb="11">
      <t>ジョウキョウ</t>
    </rPh>
    <phoneticPr fontId="7"/>
  </si>
  <si>
    <t>計</t>
    <rPh sb="0" eb="1">
      <t>ケイ</t>
    </rPh>
    <phoneticPr fontId="7"/>
  </si>
  <si>
    <t>すべり台</t>
    <rPh sb="3" eb="4">
      <t>ダイ</t>
    </rPh>
    <phoneticPr fontId="7"/>
  </si>
  <si>
    <t>鉄棒</t>
    <rPh sb="0" eb="2">
      <t>テツボウ</t>
    </rPh>
    <phoneticPr fontId="7"/>
  </si>
  <si>
    <t>回転塔</t>
    <rPh sb="0" eb="2">
      <t>カイテン</t>
    </rPh>
    <rPh sb="2" eb="3">
      <t>トウ</t>
    </rPh>
    <phoneticPr fontId="7"/>
  </si>
  <si>
    <t>遊動木</t>
    <rPh sb="0" eb="1">
      <t>ユウ</t>
    </rPh>
    <rPh sb="1" eb="2">
      <t>ドウ</t>
    </rPh>
    <rPh sb="2" eb="3">
      <t>モク</t>
    </rPh>
    <phoneticPr fontId="7"/>
  </si>
  <si>
    <t>砂場</t>
    <rPh sb="0" eb="2">
      <t>スナバ</t>
    </rPh>
    <phoneticPr fontId="7"/>
  </si>
  <si>
    <t>その他</t>
    <rPh sb="0" eb="3">
      <t>ソノタ</t>
    </rPh>
    <phoneticPr fontId="7"/>
  </si>
  <si>
    <t>行政区</t>
    <rPh sb="0" eb="3">
      <t>ギョウセイク</t>
    </rPh>
    <phoneticPr fontId="7"/>
  </si>
  <si>
    <t>与那覇</t>
    <rPh sb="0" eb="3">
      <t>ヨナハ</t>
    </rPh>
    <phoneticPr fontId="7"/>
  </si>
  <si>
    <t>宮城</t>
    <rPh sb="0" eb="2">
      <t>ミヤギ</t>
    </rPh>
    <phoneticPr fontId="7"/>
  </si>
  <si>
    <t>大名</t>
    <rPh sb="0" eb="1">
      <t>オオ</t>
    </rPh>
    <rPh sb="1" eb="2">
      <t>ナ</t>
    </rPh>
    <phoneticPr fontId="7"/>
  </si>
  <si>
    <t>新川</t>
    <rPh sb="0" eb="2">
      <t>アラカワ</t>
    </rPh>
    <phoneticPr fontId="7"/>
  </si>
  <si>
    <t>宮平</t>
    <rPh sb="0" eb="2">
      <t>ミヤヒラ</t>
    </rPh>
    <phoneticPr fontId="7"/>
  </si>
  <si>
    <t>兼城</t>
    <rPh sb="0" eb="2">
      <t>ケンジョウ</t>
    </rPh>
    <phoneticPr fontId="7"/>
  </si>
  <si>
    <t>本部</t>
    <rPh sb="0" eb="2">
      <t>ホンブ</t>
    </rPh>
    <phoneticPr fontId="7"/>
  </si>
  <si>
    <t>喜屋武</t>
    <rPh sb="0" eb="3">
      <t>キャン</t>
    </rPh>
    <phoneticPr fontId="7"/>
  </si>
  <si>
    <t>照屋</t>
    <rPh sb="0" eb="2">
      <t>テルヤ</t>
    </rPh>
    <phoneticPr fontId="7"/>
  </si>
  <si>
    <t>津嘉山</t>
    <rPh sb="0" eb="3">
      <t>ツカザン</t>
    </rPh>
    <phoneticPr fontId="7"/>
  </si>
  <si>
    <t>山川</t>
    <rPh sb="0" eb="2">
      <t>ヤマカワ</t>
    </rPh>
    <phoneticPr fontId="7"/>
  </si>
  <si>
    <t>神里</t>
    <rPh sb="0" eb="2">
      <t>カミサト</t>
    </rPh>
    <phoneticPr fontId="7"/>
  </si>
  <si>
    <t>第１団地</t>
    <rPh sb="0" eb="1">
      <t>ダイ</t>
    </rPh>
    <rPh sb="2" eb="4">
      <t>ダンチ</t>
    </rPh>
    <phoneticPr fontId="7"/>
  </si>
  <si>
    <t>北丘ハイツ</t>
    <rPh sb="0" eb="1">
      <t>キタ</t>
    </rPh>
    <rPh sb="1" eb="2">
      <t>オカ</t>
    </rPh>
    <phoneticPr fontId="7"/>
  </si>
  <si>
    <t>人　 口</t>
    <rPh sb="0" eb="4">
      <t>ジンコウ</t>
    </rPh>
    <phoneticPr fontId="7"/>
  </si>
  <si>
    <t>世帯数</t>
    <rPh sb="0" eb="3">
      <t>セタイスウ</t>
    </rPh>
    <phoneticPr fontId="7"/>
  </si>
  <si>
    <t>保　護</t>
    <rPh sb="0" eb="3">
      <t>ホゴ</t>
    </rPh>
    <phoneticPr fontId="7"/>
  </si>
  <si>
    <t>保 　護</t>
    <rPh sb="0" eb="4">
      <t>ホゴ</t>
    </rPh>
    <phoneticPr fontId="7"/>
  </si>
  <si>
    <t>保護率</t>
    <rPh sb="0" eb="2">
      <t>ホゴ</t>
    </rPh>
    <rPh sb="2" eb="3">
      <t>リツ</t>
    </rPh>
    <phoneticPr fontId="7"/>
  </si>
  <si>
    <t>高齢者</t>
    <rPh sb="0" eb="3">
      <t>コウレイシャ</t>
    </rPh>
    <phoneticPr fontId="7"/>
  </si>
  <si>
    <t>傷　 病</t>
    <rPh sb="0" eb="4">
      <t>ショウビョウ</t>
    </rPh>
    <phoneticPr fontId="7"/>
  </si>
  <si>
    <t>母　 子</t>
    <rPh sb="0" eb="4">
      <t>ボシ</t>
    </rPh>
    <phoneticPr fontId="7"/>
  </si>
  <si>
    <t>障害者</t>
    <rPh sb="0" eb="3">
      <t>ショウガイシャ</t>
    </rPh>
    <phoneticPr fontId="7"/>
  </si>
  <si>
    <t>年次</t>
    <rPh sb="0" eb="2">
      <t>ネンジ</t>
    </rPh>
    <phoneticPr fontId="7"/>
  </si>
  <si>
    <t>世　 帯</t>
    <rPh sb="0" eb="4">
      <t>セタイ</t>
    </rPh>
    <phoneticPr fontId="7"/>
  </si>
  <si>
    <t>世 　帯</t>
    <rPh sb="0" eb="4">
      <t>セタイ</t>
    </rPh>
    <phoneticPr fontId="7"/>
  </si>
  <si>
    <t>生活扶助</t>
    <rPh sb="0" eb="2">
      <t>セイカツ</t>
    </rPh>
    <rPh sb="2" eb="4">
      <t>フジョ</t>
    </rPh>
    <phoneticPr fontId="7"/>
  </si>
  <si>
    <t>住宅扶助</t>
    <rPh sb="0" eb="2">
      <t>ジュウタク</t>
    </rPh>
    <rPh sb="2" eb="4">
      <t>フジョ</t>
    </rPh>
    <phoneticPr fontId="7"/>
  </si>
  <si>
    <t>教育扶助</t>
    <rPh sb="0" eb="2">
      <t>キョウイク</t>
    </rPh>
    <rPh sb="2" eb="4">
      <t>フジョ</t>
    </rPh>
    <phoneticPr fontId="7"/>
  </si>
  <si>
    <t>医療扶助</t>
    <rPh sb="0" eb="2">
      <t>イリョウ</t>
    </rPh>
    <rPh sb="2" eb="4">
      <t>フジョ</t>
    </rPh>
    <phoneticPr fontId="7"/>
  </si>
  <si>
    <t>その他扶助</t>
    <rPh sb="0" eb="3">
      <t>ソノタ</t>
    </rPh>
    <rPh sb="3" eb="5">
      <t>フジョ</t>
    </rPh>
    <phoneticPr fontId="7"/>
  </si>
  <si>
    <t>世帯</t>
    <rPh sb="0" eb="2">
      <t>セタイ</t>
    </rPh>
    <phoneticPr fontId="7"/>
  </si>
  <si>
    <t>人員</t>
    <rPh sb="0" eb="2">
      <t>ジンイン</t>
    </rPh>
    <phoneticPr fontId="7"/>
  </si>
  <si>
    <t>教育扶助</t>
    <rPh sb="0" eb="2">
      <t>キョウイク</t>
    </rPh>
    <rPh sb="2" eb="3">
      <t>フヨウ</t>
    </rPh>
    <rPh sb="3" eb="4">
      <t>ジョ</t>
    </rPh>
    <phoneticPr fontId="7"/>
  </si>
  <si>
    <t>年度別</t>
    <rPh sb="0" eb="2">
      <t>ネンド</t>
    </rPh>
    <rPh sb="2" eb="3">
      <t>ベツ</t>
    </rPh>
    <phoneticPr fontId="7"/>
  </si>
  <si>
    <t>保　護　世　帯</t>
    <rPh sb="0" eb="3">
      <t>ホゴ</t>
    </rPh>
    <rPh sb="4" eb="7">
      <t>セタイ</t>
    </rPh>
    <phoneticPr fontId="7"/>
  </si>
  <si>
    <t>保　護　人　員</t>
    <rPh sb="0" eb="3">
      <t>ホゴ</t>
    </rPh>
    <rPh sb="4" eb="7">
      <t>ジンイン</t>
    </rPh>
    <phoneticPr fontId="7"/>
  </si>
  <si>
    <t>保　護　率</t>
    <rPh sb="0" eb="3">
      <t>ホゴ</t>
    </rPh>
    <rPh sb="4" eb="5">
      <t>リツ</t>
    </rPh>
    <phoneticPr fontId="7"/>
  </si>
  <si>
    <t>保　護　費</t>
    <rPh sb="0" eb="5">
      <t>ホゴヒ</t>
    </rPh>
    <phoneticPr fontId="7"/>
  </si>
  <si>
    <t>保護人員</t>
    <rPh sb="0" eb="2">
      <t>ホゴ</t>
    </rPh>
    <phoneticPr fontId="7"/>
  </si>
  <si>
    <t>保護率</t>
    <rPh sb="0" eb="2">
      <t>ホゴ</t>
    </rPh>
    <rPh sb="2" eb="3">
      <t>リツ</t>
    </rPh>
    <phoneticPr fontId="9"/>
  </si>
  <si>
    <t>年</t>
    <rPh sb="0" eb="1">
      <t>ネン</t>
    </rPh>
    <phoneticPr fontId="9"/>
  </si>
  <si>
    <t>免除者数</t>
    <rPh sb="0" eb="2">
      <t>メンジョ</t>
    </rPh>
    <rPh sb="2" eb="3">
      <t>シャ</t>
    </rPh>
    <rPh sb="3" eb="4">
      <t>スウ</t>
    </rPh>
    <phoneticPr fontId="7"/>
  </si>
  <si>
    <t>検認率（％）</t>
    <rPh sb="0" eb="2">
      <t>ケンニン</t>
    </rPh>
    <rPh sb="2" eb="3">
      <t>リツ</t>
    </rPh>
    <phoneticPr fontId="7"/>
  </si>
  <si>
    <t>任意加入</t>
    <rPh sb="0" eb="2">
      <t>ニンイ</t>
    </rPh>
    <rPh sb="2" eb="4">
      <t>カニュウ</t>
    </rPh>
    <phoneticPr fontId="7"/>
  </si>
  <si>
    <t>強制加入</t>
    <rPh sb="0" eb="2">
      <t>キョウセイ</t>
    </rPh>
    <rPh sb="2" eb="4">
      <t>カニュウ</t>
    </rPh>
    <phoneticPr fontId="7"/>
  </si>
  <si>
    <t>宮平保育所</t>
    <rPh sb="0" eb="2">
      <t>ミヤヒラ</t>
    </rPh>
    <rPh sb="2" eb="4">
      <t>ホイクエン</t>
    </rPh>
    <rPh sb="4" eb="5">
      <t>ショ</t>
    </rPh>
    <phoneticPr fontId="7"/>
  </si>
  <si>
    <t>兼本ハイツ</t>
    <rPh sb="0" eb="2">
      <t>カネモト</t>
    </rPh>
    <phoneticPr fontId="7"/>
  </si>
  <si>
    <t>（１）　保育所の状況</t>
    <rPh sb="4" eb="7">
      <t>ホイクショ</t>
    </rPh>
    <rPh sb="8" eb="10">
      <t>ジョウキョウ</t>
    </rPh>
    <phoneticPr fontId="7"/>
  </si>
  <si>
    <t xml:space="preserve">－ </t>
  </si>
  <si>
    <t>年度</t>
    <rPh sb="0" eb="1">
      <t>ネンジ</t>
    </rPh>
    <rPh sb="1" eb="2">
      <t>ド</t>
    </rPh>
    <phoneticPr fontId="7"/>
  </si>
  <si>
    <t>（３）　国民健康保険の加入（被保険者）状況</t>
    <rPh sb="4" eb="6">
      <t>コクミン</t>
    </rPh>
    <rPh sb="6" eb="8">
      <t>ケンコウ</t>
    </rPh>
    <rPh sb="8" eb="10">
      <t>ホケン</t>
    </rPh>
    <rPh sb="11" eb="13">
      <t>カニュウ</t>
    </rPh>
    <rPh sb="14" eb="18">
      <t>ヒホケンシャ</t>
    </rPh>
    <rPh sb="19" eb="21">
      <t>ジョウキョウ</t>
    </rPh>
    <phoneticPr fontId="9"/>
  </si>
  <si>
    <t>総　　　　　数</t>
    <rPh sb="0" eb="7">
      <t>ソウスウ</t>
    </rPh>
    <phoneticPr fontId="7"/>
  </si>
  <si>
    <t>視　覚　障　害</t>
    <rPh sb="0" eb="3">
      <t>シカク</t>
    </rPh>
    <rPh sb="4" eb="7">
      <t>ショウガイ</t>
    </rPh>
    <phoneticPr fontId="7"/>
  </si>
  <si>
    <t>肢体不自由</t>
    <rPh sb="0" eb="2">
      <t>シタイ</t>
    </rPh>
    <rPh sb="2" eb="5">
      <t>フジユウ</t>
    </rPh>
    <phoneticPr fontId="7"/>
  </si>
  <si>
    <t>内　部　障　害</t>
    <rPh sb="0" eb="3">
      <t>ナイブ</t>
    </rPh>
    <rPh sb="4" eb="7">
      <t>ショウガイ</t>
    </rPh>
    <phoneticPr fontId="7"/>
  </si>
  <si>
    <t>機　能　障　害</t>
    <rPh sb="0" eb="3">
      <t>キノウ</t>
    </rPh>
    <rPh sb="4" eb="7">
      <t>ショウガイ</t>
    </rPh>
    <phoneticPr fontId="7"/>
  </si>
  <si>
    <t>１８歳</t>
  </si>
  <si>
    <t>未満</t>
    <rPh sb="0" eb="2">
      <t>ミマン</t>
    </rPh>
    <phoneticPr fontId="7"/>
  </si>
  <si>
    <t>聴　覚　平　衡</t>
    <rPh sb="0" eb="3">
      <t>チョウカク</t>
    </rPh>
    <rPh sb="4" eb="7">
      <t>ヘイコウ</t>
    </rPh>
    <phoneticPr fontId="7"/>
  </si>
  <si>
    <t>以上</t>
    <rPh sb="0" eb="2">
      <t>イジョウ</t>
    </rPh>
    <phoneticPr fontId="7"/>
  </si>
  <si>
    <t>被保険者数</t>
    <rPh sb="0" eb="1">
      <t>ヒ</t>
    </rPh>
    <rPh sb="1" eb="4">
      <t>ホケンシャ</t>
    </rPh>
    <rPh sb="4" eb="5">
      <t>スウ</t>
    </rPh>
    <phoneticPr fontId="7"/>
  </si>
  <si>
    <t>不在者数</t>
    <rPh sb="0" eb="3">
      <t>フザイシャ</t>
    </rPh>
    <rPh sb="3" eb="4">
      <t>スウ</t>
    </rPh>
    <phoneticPr fontId="7"/>
  </si>
  <si>
    <t>年次</t>
  </si>
  <si>
    <t>（２）　行政区別子供の遊び場及び遊具設置状況</t>
    <rPh sb="4" eb="7">
      <t>ギョウセイク</t>
    </rPh>
    <rPh sb="7" eb="8">
      <t>ベツ</t>
    </rPh>
    <rPh sb="8" eb="10">
      <t>コドモ</t>
    </rPh>
    <rPh sb="11" eb="14">
      <t>アソビバ</t>
    </rPh>
    <rPh sb="14" eb="15">
      <t>オヨ</t>
    </rPh>
    <rPh sb="16" eb="18">
      <t>ユウグ</t>
    </rPh>
    <rPh sb="18" eb="20">
      <t>セッチ</t>
    </rPh>
    <rPh sb="20" eb="22">
      <t>ジョウキョウ</t>
    </rPh>
    <phoneticPr fontId="7"/>
  </si>
  <si>
    <t>（１０）　身体障害者（児）の状況</t>
    <rPh sb="5" eb="7">
      <t>シンタイ</t>
    </rPh>
    <rPh sb="7" eb="9">
      <t>ショウガイ</t>
    </rPh>
    <rPh sb="9" eb="10">
      <t>シャ</t>
    </rPh>
    <rPh sb="11" eb="12">
      <t>ジ</t>
    </rPh>
    <rPh sb="14" eb="16">
      <t>ジョウキョウ</t>
    </rPh>
    <phoneticPr fontId="7"/>
  </si>
  <si>
    <t>（５）　扶助保護費の状況</t>
    <rPh sb="4" eb="6">
      <t>フジョ</t>
    </rPh>
    <rPh sb="6" eb="9">
      <t>ホゴヒ</t>
    </rPh>
    <rPh sb="10" eb="12">
      <t>ジョウキョウ</t>
    </rPh>
    <phoneticPr fontId="7"/>
  </si>
  <si>
    <t>宮平ハイツ</t>
    <rPh sb="0" eb="2">
      <t>ミヤヒラ</t>
    </rPh>
    <phoneticPr fontId="9"/>
  </si>
  <si>
    <t>てぃだ保育園</t>
    <rPh sb="3" eb="6">
      <t>ホイクエン</t>
    </rPh>
    <phoneticPr fontId="7"/>
  </si>
  <si>
    <t>なのはな保育園</t>
    <rPh sb="4" eb="7">
      <t>ホイクエン</t>
    </rPh>
    <phoneticPr fontId="7"/>
  </si>
  <si>
    <t>※　認可保育園の職員数については5月1日現在　</t>
    <rPh sb="2" eb="4">
      <t>ニンカ</t>
    </rPh>
    <rPh sb="4" eb="7">
      <t>ホイクエン</t>
    </rPh>
    <rPh sb="8" eb="11">
      <t>ショクインスウ</t>
    </rPh>
    <rPh sb="17" eb="18">
      <t>ガツ</t>
    </rPh>
    <rPh sb="19" eb="20">
      <t>ヒ</t>
    </rPh>
    <rPh sb="20" eb="22">
      <t>ゲンザイ</t>
    </rPh>
    <phoneticPr fontId="7"/>
  </si>
  <si>
    <t>最重度</t>
    <rPh sb="0" eb="1">
      <t>サイ</t>
    </rPh>
    <rPh sb="1" eb="3">
      <t>ジュウド</t>
    </rPh>
    <phoneticPr fontId="9"/>
  </si>
  <si>
    <t>１８歳未満</t>
    <rPh sb="2" eb="3">
      <t>サイ</t>
    </rPh>
    <rPh sb="3" eb="5">
      <t>ミマン</t>
    </rPh>
    <phoneticPr fontId="9"/>
  </si>
  <si>
    <t>１８歳以上</t>
    <rPh sb="2" eb="3">
      <t>サイ</t>
    </rPh>
    <rPh sb="3" eb="5">
      <t>イジョウ</t>
    </rPh>
    <phoneticPr fontId="9"/>
  </si>
  <si>
    <t>計</t>
    <rPh sb="0" eb="1">
      <t>ケイ</t>
    </rPh>
    <phoneticPr fontId="9"/>
  </si>
  <si>
    <t>重　度</t>
    <rPh sb="0" eb="1">
      <t>シゲル</t>
    </rPh>
    <rPh sb="2" eb="3">
      <t>タビ</t>
    </rPh>
    <phoneticPr fontId="9"/>
  </si>
  <si>
    <t>中　度</t>
    <rPh sb="0" eb="1">
      <t>チュウ</t>
    </rPh>
    <rPh sb="2" eb="3">
      <t>タビ</t>
    </rPh>
    <phoneticPr fontId="9"/>
  </si>
  <si>
    <t>軽　度</t>
    <rPh sb="0" eb="1">
      <t>ケイ</t>
    </rPh>
    <rPh sb="2" eb="3">
      <t>タビ</t>
    </rPh>
    <phoneticPr fontId="9"/>
  </si>
  <si>
    <t>人数</t>
    <rPh sb="0" eb="2">
      <t>ニンズウ</t>
    </rPh>
    <phoneticPr fontId="9"/>
  </si>
  <si>
    <t>統合失調症</t>
    <rPh sb="0" eb="2">
      <t>トウゴウ</t>
    </rPh>
    <rPh sb="2" eb="5">
      <t>シッチョウショウ</t>
    </rPh>
    <phoneticPr fontId="9"/>
  </si>
  <si>
    <t>心因反応</t>
    <rPh sb="0" eb="2">
      <t>シンイン</t>
    </rPh>
    <rPh sb="2" eb="4">
      <t>ハンノウ</t>
    </rPh>
    <phoneticPr fontId="9"/>
  </si>
  <si>
    <t>非定型精神病</t>
    <rPh sb="0" eb="1">
      <t>ヒ</t>
    </rPh>
    <rPh sb="1" eb="2">
      <t>テイ</t>
    </rPh>
    <rPh sb="2" eb="3">
      <t>カタ</t>
    </rPh>
    <rPh sb="3" eb="6">
      <t>セイシンビョウ</t>
    </rPh>
    <phoneticPr fontId="9"/>
  </si>
  <si>
    <t>接技分裂病</t>
    <rPh sb="0" eb="1">
      <t>セツ</t>
    </rPh>
    <rPh sb="1" eb="2">
      <t>ワザ</t>
    </rPh>
    <rPh sb="2" eb="5">
      <t>ブンレツビョウ</t>
    </rPh>
    <phoneticPr fontId="9"/>
  </si>
  <si>
    <t>神経症</t>
    <rPh sb="0" eb="3">
      <t>シンケイショウ</t>
    </rPh>
    <phoneticPr fontId="9"/>
  </si>
  <si>
    <t>人格障害</t>
    <rPh sb="0" eb="2">
      <t>ジンカク</t>
    </rPh>
    <rPh sb="2" eb="4">
      <t>ショウガイ</t>
    </rPh>
    <phoneticPr fontId="9"/>
  </si>
  <si>
    <t>知的障害</t>
    <rPh sb="0" eb="2">
      <t>チテキ</t>
    </rPh>
    <rPh sb="2" eb="4">
      <t>ショウガイ</t>
    </rPh>
    <phoneticPr fontId="9"/>
  </si>
  <si>
    <t>脳血管性認知症</t>
    <rPh sb="0" eb="3">
      <t>ノウケッカン</t>
    </rPh>
    <rPh sb="3" eb="4">
      <t>セイ</t>
    </rPh>
    <rPh sb="4" eb="6">
      <t>ニンチ</t>
    </rPh>
    <rPh sb="6" eb="7">
      <t>ショウ</t>
    </rPh>
    <phoneticPr fontId="9"/>
  </si>
  <si>
    <t>その他認知症</t>
    <rPh sb="2" eb="3">
      <t>タ</t>
    </rPh>
    <rPh sb="3" eb="5">
      <t>ニンチ</t>
    </rPh>
    <rPh sb="5" eb="6">
      <t>ショウ</t>
    </rPh>
    <phoneticPr fontId="9"/>
  </si>
  <si>
    <t>アルコール依存症</t>
    <rPh sb="5" eb="8">
      <t>イゾンショウ</t>
    </rPh>
    <phoneticPr fontId="9"/>
  </si>
  <si>
    <t>アルコール性精神病</t>
    <rPh sb="5" eb="6">
      <t>セイ</t>
    </rPh>
    <rPh sb="6" eb="9">
      <t>セイシンビョウ</t>
    </rPh>
    <phoneticPr fontId="9"/>
  </si>
  <si>
    <t>心理的発達障害</t>
    <rPh sb="0" eb="3">
      <t>シンリテキ</t>
    </rPh>
    <rPh sb="3" eb="5">
      <t>ハッタツ</t>
    </rPh>
    <rPh sb="5" eb="7">
      <t>ショウガイ</t>
    </rPh>
    <phoneticPr fontId="9"/>
  </si>
  <si>
    <t>その他中毒性精神病</t>
    <rPh sb="2" eb="3">
      <t>タ</t>
    </rPh>
    <rPh sb="3" eb="6">
      <t>チュウドクセイ</t>
    </rPh>
    <rPh sb="6" eb="9">
      <t>セイシンビョウ</t>
    </rPh>
    <phoneticPr fontId="9"/>
  </si>
  <si>
    <t>不明</t>
    <rPh sb="0" eb="2">
      <t>フメイ</t>
    </rPh>
    <phoneticPr fontId="9"/>
  </si>
  <si>
    <t>その他精神障害</t>
    <rPh sb="2" eb="3">
      <t>タ</t>
    </rPh>
    <rPh sb="3" eb="5">
      <t>セイシン</t>
    </rPh>
    <rPh sb="5" eb="7">
      <t>ショウガイ</t>
    </rPh>
    <phoneticPr fontId="9"/>
  </si>
  <si>
    <t>気分（感性）障害</t>
    <rPh sb="0" eb="2">
      <t>キブン</t>
    </rPh>
    <rPh sb="3" eb="5">
      <t>カンセイ</t>
    </rPh>
    <rPh sb="6" eb="8">
      <t>ショウガイ</t>
    </rPh>
    <phoneticPr fontId="9"/>
  </si>
  <si>
    <t>シンナー中毒</t>
    <rPh sb="4" eb="6">
      <t>チュウドク</t>
    </rPh>
    <phoneticPr fontId="9"/>
  </si>
  <si>
    <t>（１１）知的障害者の状況</t>
    <rPh sb="4" eb="6">
      <t>チテキ</t>
    </rPh>
    <rPh sb="6" eb="9">
      <t>ショウガイシャ</t>
    </rPh>
    <rPh sb="10" eb="12">
      <t>ジョウキョウ</t>
    </rPh>
    <phoneticPr fontId="9"/>
  </si>
  <si>
    <t>（１２）精神疾患の状況</t>
    <rPh sb="4" eb="6">
      <t>セイシン</t>
    </rPh>
    <rPh sb="6" eb="8">
      <t>シッカン</t>
    </rPh>
    <rPh sb="9" eb="11">
      <t>ジョウキョウ</t>
    </rPh>
    <phoneticPr fontId="9"/>
  </si>
  <si>
    <t>（４）　生活保護の扶助状況（年度平均）</t>
    <rPh sb="15" eb="16">
      <t>ド</t>
    </rPh>
    <phoneticPr fontId="9"/>
  </si>
  <si>
    <t>(６) 生活保護世帯・人員・保護率の推移（年度平均）</t>
    <rPh sb="4" eb="6">
      <t>セイカツ</t>
    </rPh>
    <rPh sb="6" eb="8">
      <t>ホゴ</t>
    </rPh>
    <rPh sb="8" eb="10">
      <t>セタイ</t>
    </rPh>
    <rPh sb="11" eb="13">
      <t>ジンイン</t>
    </rPh>
    <rPh sb="14" eb="16">
      <t>ホゴ</t>
    </rPh>
    <rPh sb="16" eb="17">
      <t>リツ</t>
    </rPh>
    <rPh sb="18" eb="20">
      <t>スイイ</t>
    </rPh>
    <rPh sb="21" eb="23">
      <t>ネンド</t>
    </rPh>
    <rPh sb="23" eb="25">
      <t>ヘイキン</t>
    </rPh>
    <phoneticPr fontId="9"/>
  </si>
  <si>
    <t>平均被保険者数</t>
    <rPh sb="0" eb="2">
      <t>ヘイキン</t>
    </rPh>
    <rPh sb="2" eb="3">
      <t>ヒ</t>
    </rPh>
    <rPh sb="3" eb="5">
      <t>ホケン</t>
    </rPh>
    <rPh sb="5" eb="6">
      <t>シャ</t>
    </rPh>
    <rPh sb="6" eb="7">
      <t>スウ</t>
    </rPh>
    <phoneticPr fontId="9"/>
  </si>
  <si>
    <t>被保険者数（％）</t>
    <rPh sb="0" eb="1">
      <t>ヒ</t>
    </rPh>
    <rPh sb="1" eb="4">
      <t>ホケンシャ</t>
    </rPh>
    <rPh sb="4" eb="5">
      <t>スウ</t>
    </rPh>
    <phoneticPr fontId="9"/>
  </si>
  <si>
    <t>（７）赤十字募金実績</t>
    <rPh sb="3" eb="6">
      <t>セキジュウジ</t>
    </rPh>
    <rPh sb="6" eb="8">
      <t>ボキン</t>
    </rPh>
    <rPh sb="8" eb="10">
      <t>ジッセキ</t>
    </rPh>
    <phoneticPr fontId="9"/>
  </si>
  <si>
    <t>年度</t>
    <rPh sb="0" eb="2">
      <t>ネンド</t>
    </rPh>
    <phoneticPr fontId="9"/>
  </si>
  <si>
    <t>５００円以上</t>
    <rPh sb="3" eb="4">
      <t>エン</t>
    </rPh>
    <rPh sb="4" eb="6">
      <t>イジョウ</t>
    </rPh>
    <phoneticPr fontId="9"/>
  </si>
  <si>
    <t>１，０００円以上</t>
    <rPh sb="5" eb="6">
      <t>エン</t>
    </rPh>
    <rPh sb="6" eb="8">
      <t>イジョウ</t>
    </rPh>
    <phoneticPr fontId="9"/>
  </si>
  <si>
    <t>合計金額</t>
    <rPh sb="0" eb="2">
      <t>ゴウケイ</t>
    </rPh>
    <rPh sb="2" eb="4">
      <t>キンガク</t>
    </rPh>
    <phoneticPr fontId="9"/>
  </si>
  <si>
    <t>社        資</t>
    <rPh sb="0" eb="1">
      <t>シャ</t>
    </rPh>
    <rPh sb="9" eb="10">
      <t>シ</t>
    </rPh>
    <phoneticPr fontId="9"/>
  </si>
  <si>
    <t>社      費</t>
    <rPh sb="0" eb="1">
      <t>シャ</t>
    </rPh>
    <rPh sb="7" eb="8">
      <t>ヒ</t>
    </rPh>
    <phoneticPr fontId="9"/>
  </si>
  <si>
    <t>法           人</t>
    <rPh sb="0" eb="1">
      <t>ホウ</t>
    </rPh>
    <rPh sb="12" eb="13">
      <t>ジン</t>
    </rPh>
    <phoneticPr fontId="9"/>
  </si>
  <si>
    <t>寄    付    金</t>
    <rPh sb="0" eb="1">
      <t>ヤドリキ</t>
    </rPh>
    <rPh sb="5" eb="6">
      <t>ヅケ</t>
    </rPh>
    <rPh sb="10" eb="11">
      <t>キン</t>
    </rPh>
    <phoneticPr fontId="9"/>
  </si>
  <si>
    <t>(単位:円)</t>
    <rPh sb="1" eb="3">
      <t>タンイ</t>
    </rPh>
    <rPh sb="4" eb="5">
      <t>エン</t>
    </rPh>
    <phoneticPr fontId="9"/>
  </si>
  <si>
    <t>　   目標額
（一般＋法人）</t>
    <rPh sb="4" eb="7">
      <t>モクヒョウガク</t>
    </rPh>
    <rPh sb="9" eb="11">
      <t>イッパン</t>
    </rPh>
    <rPh sb="12" eb="14">
      <t>ホウジン</t>
    </rPh>
    <phoneticPr fontId="9"/>
  </si>
  <si>
    <t>資料:こども課</t>
    <rPh sb="0" eb="2">
      <t>シリョウ</t>
    </rPh>
    <rPh sb="6" eb="7">
      <t>カ</t>
    </rPh>
    <phoneticPr fontId="9"/>
  </si>
  <si>
    <t>金  額</t>
    <rPh sb="0" eb="1">
      <t>キン</t>
    </rPh>
    <rPh sb="3" eb="4">
      <t>ガク</t>
    </rPh>
    <phoneticPr fontId="9"/>
  </si>
  <si>
    <t>人 員</t>
    <rPh sb="0" eb="1">
      <t>ヒト</t>
    </rPh>
    <rPh sb="2" eb="3">
      <t>イン</t>
    </rPh>
    <phoneticPr fontId="9"/>
  </si>
  <si>
    <t>件 数</t>
    <rPh sb="0" eb="1">
      <t>ケン</t>
    </rPh>
    <rPh sb="2" eb="3">
      <t>カズ</t>
    </rPh>
    <phoneticPr fontId="9"/>
  </si>
  <si>
    <t>資料：保健福祉課</t>
    <rPh sb="0" eb="2">
      <t>シリョウ</t>
    </rPh>
    <rPh sb="3" eb="5">
      <t>ホケン</t>
    </rPh>
    <rPh sb="5" eb="7">
      <t>フクシ</t>
    </rPh>
    <rPh sb="7" eb="8">
      <t>カ</t>
    </rPh>
    <phoneticPr fontId="9"/>
  </si>
  <si>
    <t>その他器質性精神障害</t>
    <rPh sb="2" eb="3">
      <t>タ</t>
    </rPh>
    <rPh sb="3" eb="5">
      <t>キシツ</t>
    </rPh>
    <rPh sb="5" eb="6">
      <t>セイ</t>
    </rPh>
    <rPh sb="6" eb="8">
      <t>セイシン</t>
    </rPh>
    <rPh sb="8" eb="10">
      <t>ショウガイ</t>
    </rPh>
    <phoneticPr fontId="9"/>
  </si>
  <si>
    <t>戸別募金</t>
    <rPh sb="0" eb="2">
      <t>コベツ</t>
    </rPh>
    <rPh sb="2" eb="4">
      <t>ボキン</t>
    </rPh>
    <phoneticPr fontId="9"/>
  </si>
  <si>
    <t>事業所募金</t>
    <rPh sb="0" eb="3">
      <t>ジギョウショ</t>
    </rPh>
    <rPh sb="3" eb="5">
      <t>ボキン</t>
    </rPh>
    <phoneticPr fontId="9"/>
  </si>
  <si>
    <t>職域募金</t>
    <rPh sb="0" eb="2">
      <t>ショクイキ</t>
    </rPh>
    <rPh sb="2" eb="4">
      <t>ボキン</t>
    </rPh>
    <phoneticPr fontId="9"/>
  </si>
  <si>
    <t>学童募金</t>
    <rPh sb="0" eb="2">
      <t>ガクドウ</t>
    </rPh>
    <rPh sb="2" eb="4">
      <t>ボキン</t>
    </rPh>
    <phoneticPr fontId="9"/>
  </si>
  <si>
    <t>個人・その他</t>
    <rPh sb="0" eb="2">
      <t>コジン</t>
    </rPh>
    <rPh sb="5" eb="6">
      <t>タ</t>
    </rPh>
    <phoneticPr fontId="9"/>
  </si>
  <si>
    <t>実績</t>
    <rPh sb="0" eb="2">
      <t>ジッセキ</t>
    </rPh>
    <phoneticPr fontId="9"/>
  </si>
  <si>
    <t>目標額</t>
    <rPh sb="0" eb="2">
      <t>モクヒョウ</t>
    </rPh>
    <rPh sb="2" eb="3">
      <t>ガク</t>
    </rPh>
    <phoneticPr fontId="9"/>
  </si>
  <si>
    <t>　　　　　区分</t>
    <rPh sb="5" eb="7">
      <t>クブン</t>
    </rPh>
    <phoneticPr fontId="9"/>
  </si>
  <si>
    <t>　　　　　　　　　　（８）赤い羽根共同募金実績</t>
    <rPh sb="13" eb="14">
      <t>アカ</t>
    </rPh>
    <rPh sb="15" eb="17">
      <t>ハネ</t>
    </rPh>
    <rPh sb="17" eb="19">
      <t>キョウドウ</t>
    </rPh>
    <rPh sb="19" eb="21">
      <t>ボキン</t>
    </rPh>
    <rPh sb="21" eb="23">
      <t>ジッセキ</t>
    </rPh>
    <phoneticPr fontId="9"/>
  </si>
  <si>
    <t>法人募金</t>
    <rPh sb="0" eb="2">
      <t>ホウジン</t>
    </rPh>
    <rPh sb="2" eb="4">
      <t>ボキン</t>
    </rPh>
    <phoneticPr fontId="9"/>
  </si>
  <si>
    <t>個人募金</t>
    <rPh sb="0" eb="2">
      <t>コジン</t>
    </rPh>
    <rPh sb="2" eb="4">
      <t>ボキン</t>
    </rPh>
    <phoneticPr fontId="9"/>
  </si>
  <si>
    <t>（９）歳末助け合い募金実績</t>
    <rPh sb="3" eb="5">
      <t>サイマツ</t>
    </rPh>
    <rPh sb="5" eb="6">
      <t>タス</t>
    </rPh>
    <rPh sb="7" eb="8">
      <t>ア</t>
    </rPh>
    <rPh sb="9" eb="11">
      <t>ボキン</t>
    </rPh>
    <rPh sb="11" eb="13">
      <t>ジッセキ</t>
    </rPh>
    <phoneticPr fontId="9"/>
  </si>
  <si>
    <t>（１３）　国民年金加入者と保険料収納状況</t>
    <rPh sb="5" eb="7">
      <t>コクミン</t>
    </rPh>
    <rPh sb="7" eb="9">
      <t>ネンキン</t>
    </rPh>
    <rPh sb="9" eb="12">
      <t>カニュウシャ</t>
    </rPh>
    <rPh sb="13" eb="16">
      <t>ホケンリョウ</t>
    </rPh>
    <rPh sb="16" eb="18">
      <t>シュウノウ</t>
    </rPh>
    <rPh sb="18" eb="20">
      <t>ジョウキョウ</t>
    </rPh>
    <phoneticPr fontId="7"/>
  </si>
  <si>
    <t>※平成１９年度、平成２０年度、平成２２年度、平成２３年度は年度末の数値を記載。
※平成２１年度は平成２２年２月４日現在の数値を記載。</t>
    <rPh sb="1" eb="3">
      <t>ヘイセイ</t>
    </rPh>
    <rPh sb="5" eb="7">
      <t>ネンド</t>
    </rPh>
    <rPh sb="8" eb="10">
      <t>ヘイセイ</t>
    </rPh>
    <rPh sb="12" eb="14">
      <t>ネンド</t>
    </rPh>
    <rPh sb="15" eb="17">
      <t>ヘイセイ</t>
    </rPh>
    <rPh sb="19" eb="21">
      <t>ネンド</t>
    </rPh>
    <rPh sb="22" eb="24">
      <t>ヘイセイ</t>
    </rPh>
    <rPh sb="26" eb="28">
      <t>ネンド</t>
    </rPh>
    <rPh sb="29" eb="32">
      <t>ネンドマツ</t>
    </rPh>
    <rPh sb="33" eb="35">
      <t>スウチ</t>
    </rPh>
    <rPh sb="36" eb="38">
      <t>キサイ</t>
    </rPh>
    <rPh sb="41" eb="43">
      <t>ヘイセイ</t>
    </rPh>
    <rPh sb="45" eb="47">
      <t>ネンド</t>
    </rPh>
    <rPh sb="48" eb="50">
      <t>ヘイセイ</t>
    </rPh>
    <rPh sb="52" eb="53">
      <t>ネン</t>
    </rPh>
    <rPh sb="54" eb="55">
      <t>ガツ</t>
    </rPh>
    <rPh sb="56" eb="57">
      <t>ニチ</t>
    </rPh>
    <rPh sb="57" eb="59">
      <t>ゲンザイ</t>
    </rPh>
    <rPh sb="60" eb="62">
      <t>スウチ</t>
    </rPh>
    <rPh sb="63" eb="65">
      <t>キサイ</t>
    </rPh>
    <phoneticPr fontId="9"/>
  </si>
  <si>
    <t>項目　</t>
    <rPh sb="0" eb="2">
      <t>コウモク</t>
    </rPh>
    <phoneticPr fontId="9"/>
  </si>
  <si>
    <t>　　年度</t>
    <rPh sb="2" eb="4">
      <t>ネンド</t>
    </rPh>
    <phoneticPr fontId="9"/>
  </si>
  <si>
    <t>年度　</t>
    <rPh sb="0" eb="2">
      <t>ネンド</t>
    </rPh>
    <phoneticPr fontId="9"/>
  </si>
  <si>
    <t>　疾患項目</t>
    <rPh sb="1" eb="3">
      <t>シッカン</t>
    </rPh>
    <rPh sb="3" eb="5">
      <t>コウモク</t>
    </rPh>
    <phoneticPr fontId="9"/>
  </si>
  <si>
    <t>資料：町社会福祉協議会</t>
    <rPh sb="0" eb="2">
      <t>シリョウ</t>
    </rPh>
    <rPh sb="3" eb="4">
      <t>チョウ</t>
    </rPh>
    <rPh sb="4" eb="6">
      <t>シャカイ</t>
    </rPh>
    <rPh sb="6" eb="8">
      <t>フクシ</t>
    </rPh>
    <rPh sb="8" eb="11">
      <t>キョウギカイ</t>
    </rPh>
    <phoneticPr fontId="9"/>
  </si>
  <si>
    <t xml:space="preserve">区分 </t>
    <rPh sb="0" eb="2">
      <t>クブン</t>
    </rPh>
    <phoneticPr fontId="9"/>
  </si>
  <si>
    <t xml:space="preserve"> 年度</t>
    <rPh sb="1" eb="3">
      <t>ネンド</t>
    </rPh>
    <phoneticPr fontId="9"/>
  </si>
  <si>
    <t>-</t>
  </si>
  <si>
    <t>平成２５年度</t>
    <rPh sb="0" eb="2">
      <t>ヘイセイ</t>
    </rPh>
    <rPh sb="4" eb="5">
      <t>ネン</t>
    </rPh>
    <rPh sb="5" eb="6">
      <t>ド</t>
    </rPh>
    <phoneticPr fontId="9"/>
  </si>
  <si>
    <t>平成２６年度</t>
    <rPh sb="0" eb="2">
      <t>ヘイセイ</t>
    </rPh>
    <rPh sb="4" eb="5">
      <t>ネン</t>
    </rPh>
    <rPh sb="5" eb="6">
      <t>ド</t>
    </rPh>
    <phoneticPr fontId="9"/>
  </si>
  <si>
    <t>特例給付</t>
    <rPh sb="0" eb="2">
      <t>トクレイ</t>
    </rPh>
    <rPh sb="2" eb="4">
      <t>キュウフ</t>
    </rPh>
    <phoneticPr fontId="9"/>
  </si>
  <si>
    <t>非被用者</t>
    <rPh sb="0" eb="1">
      <t>ヒ</t>
    </rPh>
    <rPh sb="1" eb="4">
      <t>ヒヨウシャ</t>
    </rPh>
    <phoneticPr fontId="9"/>
  </si>
  <si>
    <t>被用者</t>
    <rPh sb="0" eb="3">
      <t>ヒヨウシャ</t>
    </rPh>
    <phoneticPr fontId="9"/>
  </si>
  <si>
    <t>かねぐすく保育園</t>
    <rPh sb="5" eb="8">
      <t>ホイクエン</t>
    </rPh>
    <phoneticPr fontId="7"/>
  </si>
  <si>
    <t>字新川160</t>
    <rPh sb="1" eb="3">
      <t>アラカワ</t>
    </rPh>
    <phoneticPr fontId="9"/>
  </si>
  <si>
    <t>南風原はなぞの保育園</t>
    <rPh sb="0" eb="3">
      <t>ハエバル</t>
    </rPh>
    <rPh sb="7" eb="10">
      <t>ホイクエン</t>
    </rPh>
    <phoneticPr fontId="7"/>
  </si>
  <si>
    <t>よいサマリヤ人保育園</t>
    <rPh sb="6" eb="7">
      <t>ビト</t>
    </rPh>
    <rPh sb="7" eb="10">
      <t>ホイクエン</t>
    </rPh>
    <phoneticPr fontId="7"/>
  </si>
  <si>
    <t>20年</t>
    <phoneticPr fontId="9"/>
  </si>
  <si>
    <t>19年</t>
    <phoneticPr fontId="9"/>
  </si>
  <si>
    <t>（‰）</t>
    <phoneticPr fontId="7"/>
  </si>
  <si>
    <t>人　員</t>
    <phoneticPr fontId="7"/>
  </si>
  <si>
    <t>（３）　生活保護の状況</t>
    <phoneticPr fontId="9"/>
  </si>
  <si>
    <t>18年 　</t>
    <phoneticPr fontId="9"/>
  </si>
  <si>
    <t>音　声　言　語</t>
    <rPh sb="4" eb="7">
      <t>ゲンゴ</t>
    </rPh>
    <phoneticPr fontId="7"/>
  </si>
  <si>
    <t>構成比
(％)</t>
    <rPh sb="0" eb="3">
      <t>コウセイヒ</t>
    </rPh>
    <phoneticPr fontId="9"/>
  </si>
  <si>
    <t>付加年金
被保険者数</t>
    <rPh sb="0" eb="2">
      <t>フカ</t>
    </rPh>
    <rPh sb="2" eb="3">
      <t>ネン</t>
    </rPh>
    <rPh sb="3" eb="4">
      <t>キン</t>
    </rPh>
    <rPh sb="5" eb="9">
      <t>ヒホケンシャ</t>
    </rPh>
    <rPh sb="9" eb="10">
      <t>スウ</t>
    </rPh>
    <phoneticPr fontId="7"/>
  </si>
  <si>
    <t>収納率</t>
    <rPh sb="0" eb="2">
      <t>シュウノウ</t>
    </rPh>
    <rPh sb="2" eb="3">
      <t>リツ</t>
    </rPh>
    <phoneticPr fontId="7"/>
  </si>
  <si>
    <t>収納総額
(円)</t>
    <rPh sb="0" eb="2">
      <t>シュウノウ</t>
    </rPh>
    <rPh sb="2" eb="4">
      <t>ソウガク</t>
    </rPh>
    <rPh sb="6" eb="7">
      <t>エン</t>
    </rPh>
    <phoneticPr fontId="7"/>
  </si>
  <si>
    <t>（１４）　年金受給者の状況</t>
    <rPh sb="5" eb="7">
      <t>ネンキン</t>
    </rPh>
    <rPh sb="7" eb="10">
      <t>ジュキュウシャ</t>
    </rPh>
    <rPh sb="11" eb="13">
      <t>ジョウキョウ</t>
    </rPh>
    <phoneticPr fontId="7"/>
  </si>
  <si>
    <t>受　　給　　者　　数</t>
    <rPh sb="0" eb="7">
      <t>ジュキュウシャ</t>
    </rPh>
    <rPh sb="9" eb="10">
      <t>スウ</t>
    </rPh>
    <phoneticPr fontId="7"/>
  </si>
  <si>
    <t>年　　　　　金　　　　　支　　　　　給　　　　　額</t>
    <rPh sb="0" eb="7">
      <t>ネンキン</t>
    </rPh>
    <rPh sb="12" eb="25">
      <t>シキュウガク</t>
    </rPh>
    <phoneticPr fontId="7"/>
  </si>
  <si>
    <t>死亡一時金</t>
    <rPh sb="0" eb="2">
      <t>シボウ</t>
    </rPh>
    <rPh sb="2" eb="3">
      <t>イチ</t>
    </rPh>
    <rPh sb="3" eb="4">
      <t>ジ</t>
    </rPh>
    <rPh sb="4" eb="5">
      <t>キン</t>
    </rPh>
    <phoneticPr fontId="7"/>
  </si>
  <si>
    <t>年度</t>
    <rPh sb="0" eb="2">
      <t>ネンド</t>
    </rPh>
    <phoneticPr fontId="7"/>
  </si>
  <si>
    <t>老齢年金</t>
    <rPh sb="0" eb="2">
      <t>ロウレイ</t>
    </rPh>
    <rPh sb="2" eb="4">
      <t>ネンキン</t>
    </rPh>
    <phoneticPr fontId="7"/>
  </si>
  <si>
    <t>障害年金</t>
    <rPh sb="0" eb="2">
      <t>ショウガイ</t>
    </rPh>
    <rPh sb="2" eb="4">
      <t>ネンキン</t>
    </rPh>
    <phoneticPr fontId="7"/>
  </si>
  <si>
    <t>遺族年金</t>
    <rPh sb="0" eb="2">
      <t>イゾク</t>
    </rPh>
    <rPh sb="2" eb="4">
      <t>ネンキン</t>
    </rPh>
    <phoneticPr fontId="2"/>
  </si>
  <si>
    <t>寡婦年金</t>
    <rPh sb="1" eb="2">
      <t>フ</t>
    </rPh>
    <rPh sb="2" eb="4">
      <t>ネンキン</t>
    </rPh>
    <phoneticPr fontId="7"/>
  </si>
  <si>
    <t>受給
者数</t>
    <rPh sb="4" eb="5">
      <t>スウ</t>
    </rPh>
    <phoneticPr fontId="7"/>
  </si>
  <si>
    <t>支給額</t>
    <rPh sb="0" eb="3">
      <t>シキュウガク</t>
    </rPh>
    <phoneticPr fontId="7"/>
  </si>
  <si>
    <t>各年度末現在</t>
    <rPh sb="0" eb="1">
      <t>カク</t>
    </rPh>
    <rPh sb="1" eb="4">
      <t>ネンドマツ</t>
    </rPh>
    <rPh sb="4" eb="6">
      <t>ゲンザイ</t>
    </rPh>
    <phoneticPr fontId="9"/>
  </si>
  <si>
    <t>-</t>
    <phoneticPr fontId="9"/>
  </si>
  <si>
    <t>（円）</t>
    <rPh sb="1" eb="2">
      <t>エン</t>
    </rPh>
    <phoneticPr fontId="7"/>
  </si>
  <si>
    <t xml:space="preserve"> 年度</t>
    <rPh sb="1" eb="3">
      <t>ネンドベツ</t>
    </rPh>
    <phoneticPr fontId="7"/>
  </si>
  <si>
    <t>世   帯   数</t>
    <rPh sb="0" eb="9">
      <t>セタイスウ</t>
    </rPh>
    <phoneticPr fontId="7"/>
  </si>
  <si>
    <t>被保険者数</t>
    <rPh sb="0" eb="4">
      <t>ヒホケンシャ</t>
    </rPh>
    <rPh sb="4" eb="5">
      <t>スウ</t>
    </rPh>
    <phoneticPr fontId="7"/>
  </si>
  <si>
    <t>１　世　帯</t>
    <phoneticPr fontId="7"/>
  </si>
  <si>
    <t>１　　　人</t>
    <rPh sb="4" eb="5">
      <t>ニン</t>
    </rPh>
    <phoneticPr fontId="7"/>
  </si>
  <si>
    <t>被　保　険
者　　　 数</t>
    <rPh sb="6" eb="7">
      <t>シャ</t>
    </rPh>
    <rPh sb="11" eb="12">
      <t>スウ</t>
    </rPh>
    <phoneticPr fontId="7"/>
  </si>
  <si>
    <t>平         均</t>
    <rPh sb="0" eb="11">
      <t>ヘイキン</t>
    </rPh>
    <phoneticPr fontId="7"/>
  </si>
  <si>
    <t>平　　　　 均</t>
    <rPh sb="0" eb="7">
      <t>ヘイキン</t>
    </rPh>
    <phoneticPr fontId="7"/>
  </si>
  <si>
    <t>被　保　険　者</t>
    <rPh sb="0" eb="7">
      <t>ヒホケンシャ</t>
    </rPh>
    <phoneticPr fontId="7"/>
  </si>
  <si>
    <t>保　険　税
調　定　額</t>
    <rPh sb="0" eb="5">
      <t>ホケンゼイ</t>
    </rPh>
    <phoneticPr fontId="7"/>
  </si>
  <si>
    <t>加　　入　　率</t>
    <rPh sb="0" eb="7">
      <t>カニュウリツ</t>
    </rPh>
    <phoneticPr fontId="7"/>
  </si>
  <si>
    <t>人        口</t>
    <rPh sb="0" eb="10">
      <t>ジンコウ</t>
    </rPh>
    <phoneticPr fontId="7"/>
  </si>
  <si>
    <t xml:space="preserve">区分 </t>
    <rPh sb="0" eb="2">
      <t>クブン</t>
    </rPh>
    <phoneticPr fontId="7"/>
  </si>
  <si>
    <t>（１５）　国民健康保険の加入者及び保険税額</t>
    <rPh sb="5" eb="7">
      <t>コクミン</t>
    </rPh>
    <rPh sb="7" eb="9">
      <t>ケンコウ</t>
    </rPh>
    <rPh sb="9" eb="11">
      <t>ホケン</t>
    </rPh>
    <rPh sb="12" eb="15">
      <t>カニュウシャ</t>
    </rPh>
    <rPh sb="15" eb="16">
      <t>オヨ</t>
    </rPh>
    <rPh sb="17" eb="19">
      <t>ホケン</t>
    </rPh>
    <rPh sb="19" eb="21">
      <t>ゼイガク</t>
    </rPh>
    <phoneticPr fontId="7"/>
  </si>
  <si>
    <t>※介護納付金分を含む。</t>
    <rPh sb="1" eb="3">
      <t>カイゴ</t>
    </rPh>
    <rPh sb="3" eb="6">
      <t>ノウフキン</t>
    </rPh>
    <rPh sb="6" eb="7">
      <t>ブン</t>
    </rPh>
    <rPh sb="8" eb="9">
      <t>フク</t>
    </rPh>
    <phoneticPr fontId="2"/>
  </si>
  <si>
    <t>収納率</t>
    <rPh sb="0" eb="3">
      <t>シュウノウリツ</t>
    </rPh>
    <phoneticPr fontId="7"/>
  </si>
  <si>
    <t>収納額</t>
    <rPh sb="0" eb="3">
      <t>シュウノウガク</t>
    </rPh>
    <phoneticPr fontId="7"/>
  </si>
  <si>
    <t>調定額</t>
    <rPh sb="0" eb="1">
      <t>チョウ</t>
    </rPh>
    <rPh sb="1" eb="3">
      <t>テイガク</t>
    </rPh>
    <phoneticPr fontId="7"/>
  </si>
  <si>
    <t>総　　　　　　　　　　額</t>
    <rPh sb="0" eb="12">
      <t>ソウガク</t>
    </rPh>
    <phoneticPr fontId="7"/>
  </si>
  <si>
    <t>滞　　納　　繰　　越</t>
    <rPh sb="0" eb="4">
      <t>タイノウ</t>
    </rPh>
    <rPh sb="6" eb="10">
      <t>クリコシ</t>
    </rPh>
    <phoneticPr fontId="7"/>
  </si>
  <si>
    <t>現　　　　　年　　　　　度</t>
    <rPh sb="0" eb="1">
      <t>ゲン</t>
    </rPh>
    <rPh sb="6" eb="13">
      <t>ネンド</t>
    </rPh>
    <phoneticPr fontId="7"/>
  </si>
  <si>
    <t>（１６）　年度別国民健康保険税収納状況</t>
    <rPh sb="5" eb="8">
      <t>ネンドベツ</t>
    </rPh>
    <rPh sb="8" eb="10">
      <t>コクミン</t>
    </rPh>
    <rPh sb="10" eb="12">
      <t>ケンコウ</t>
    </rPh>
    <rPh sb="12" eb="14">
      <t>ホケン</t>
    </rPh>
    <rPh sb="14" eb="15">
      <t>ゼイ</t>
    </rPh>
    <rPh sb="15" eb="17">
      <t>シュウノウ</t>
    </rPh>
    <rPh sb="17" eb="19">
      <t>ジョウキョウ</t>
    </rPh>
    <phoneticPr fontId="7"/>
  </si>
  <si>
    <t>金   額</t>
    <rPh sb="0" eb="5">
      <t>キンガク</t>
    </rPh>
    <phoneticPr fontId="7"/>
  </si>
  <si>
    <t>件数</t>
    <rPh sb="0" eb="2">
      <t>ケンスウ</t>
    </rPh>
    <phoneticPr fontId="7"/>
  </si>
  <si>
    <t>金　　額</t>
    <rPh sb="0" eb="4">
      <t>キンガク</t>
    </rPh>
    <phoneticPr fontId="7"/>
  </si>
  <si>
    <t>葬祭給付</t>
    <rPh sb="0" eb="2">
      <t>ソウサイ</t>
    </rPh>
    <rPh sb="2" eb="4">
      <t>キュウフ</t>
    </rPh>
    <phoneticPr fontId="7"/>
  </si>
  <si>
    <t>助産給付</t>
    <rPh sb="0" eb="2">
      <t>ジョサン</t>
    </rPh>
    <rPh sb="2" eb="4">
      <t>キュウフ</t>
    </rPh>
    <phoneticPr fontId="7"/>
  </si>
  <si>
    <t>件 数</t>
    <rPh sb="0" eb="3">
      <t>ケンスウ</t>
    </rPh>
    <phoneticPr fontId="7"/>
  </si>
  <si>
    <t>1人当たり
保険者
負担額</t>
    <rPh sb="1" eb="2">
      <t>ヒト</t>
    </rPh>
    <rPh sb="2" eb="3">
      <t>ア</t>
    </rPh>
    <rPh sb="6" eb="9">
      <t>ホケンシャ</t>
    </rPh>
    <rPh sb="10" eb="13">
      <t>フタンガク</t>
    </rPh>
    <phoneticPr fontId="7"/>
  </si>
  <si>
    <t>1人当たり
費用額</t>
    <rPh sb="1" eb="2">
      <t>ニン</t>
    </rPh>
    <rPh sb="2" eb="3">
      <t>ア</t>
    </rPh>
    <rPh sb="6" eb="8">
      <t>ヒヨウ</t>
    </rPh>
    <rPh sb="8" eb="9">
      <t>ガク</t>
    </rPh>
    <phoneticPr fontId="7"/>
  </si>
  <si>
    <t>1件当たり
費用額</t>
    <rPh sb="1" eb="2">
      <t>ケン</t>
    </rPh>
    <rPh sb="2" eb="3">
      <t>ア</t>
    </rPh>
    <rPh sb="6" eb="8">
      <t>ヒヨウ</t>
    </rPh>
    <rPh sb="8" eb="9">
      <t>ガク</t>
    </rPh>
    <phoneticPr fontId="7"/>
  </si>
  <si>
    <t>他　法
負担分</t>
    <rPh sb="0" eb="1">
      <t>タ</t>
    </rPh>
    <rPh sb="2" eb="3">
      <t>ホウ</t>
    </rPh>
    <phoneticPr fontId="7"/>
  </si>
  <si>
    <t>一部負担分</t>
    <rPh sb="0" eb="2">
      <t>イチブ</t>
    </rPh>
    <rPh sb="2" eb="5">
      <t>フタンブン</t>
    </rPh>
    <phoneticPr fontId="7"/>
  </si>
  <si>
    <t>保　険　者
負　担　分</t>
    <rPh sb="0" eb="5">
      <t>ホケンシャ</t>
    </rPh>
    <rPh sb="6" eb="11">
      <t>フタンブン</t>
    </rPh>
    <phoneticPr fontId="7"/>
  </si>
  <si>
    <t>費　用　額</t>
    <rPh sb="0" eb="3">
      <t>ヒヨウ</t>
    </rPh>
    <rPh sb="4" eb="5">
      <t>ガク</t>
    </rPh>
    <phoneticPr fontId="7"/>
  </si>
  <si>
    <t>件　数</t>
    <rPh sb="0" eb="3">
      <t>ケンスウ</t>
    </rPh>
    <phoneticPr fontId="7"/>
  </si>
  <si>
    <t>その他の保険給付</t>
    <rPh sb="0" eb="3">
      <t>ソノタ</t>
    </rPh>
    <rPh sb="4" eb="6">
      <t>ホケン</t>
    </rPh>
    <rPh sb="6" eb="8">
      <t>キュウフ</t>
    </rPh>
    <phoneticPr fontId="7"/>
  </si>
  <si>
    <t>高額療養費</t>
    <rPh sb="0" eb="2">
      <t>コウガク</t>
    </rPh>
    <rPh sb="2" eb="4">
      <t>リョウヨウ</t>
    </rPh>
    <rPh sb="4" eb="5">
      <t>イリョウヒ</t>
    </rPh>
    <phoneticPr fontId="7"/>
  </si>
  <si>
    <t>療　　　　　　養　　　　　　諸　　　　　　費</t>
    <rPh sb="0" eb="8">
      <t>リョウヨウ</t>
    </rPh>
    <rPh sb="14" eb="22">
      <t>ショヒ</t>
    </rPh>
    <phoneticPr fontId="7"/>
  </si>
  <si>
    <t>（１７）　国民健康保険の給付状況</t>
    <rPh sb="5" eb="7">
      <t>コクミン</t>
    </rPh>
    <rPh sb="7" eb="9">
      <t>ケンコウ</t>
    </rPh>
    <rPh sb="9" eb="11">
      <t>ホケン</t>
    </rPh>
    <rPh sb="12" eb="14">
      <t>キュウフ</t>
    </rPh>
    <rPh sb="14" eb="16">
      <t>ジョウキョウ</t>
    </rPh>
    <phoneticPr fontId="7"/>
  </si>
  <si>
    <t>合　　　　　　　計</t>
    <rPh sb="0" eb="1">
      <t>ゴウ</t>
    </rPh>
    <rPh sb="8" eb="9">
      <t>ケイ</t>
    </rPh>
    <phoneticPr fontId="2"/>
  </si>
  <si>
    <t>予備費</t>
    <rPh sb="0" eb="3">
      <t>ヨビヒ</t>
    </rPh>
    <phoneticPr fontId="7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</si>
  <si>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2"/>
  </si>
  <si>
    <t>諸支出金</t>
    <rPh sb="0" eb="3">
      <t>ショシシュツ</t>
    </rPh>
    <rPh sb="3" eb="4">
      <t>キン</t>
    </rPh>
    <phoneticPr fontId="7"/>
  </si>
  <si>
    <t>公債費</t>
    <rPh sb="0" eb="2">
      <t>コウサイ</t>
    </rPh>
    <rPh sb="2" eb="3">
      <t>ヒ</t>
    </rPh>
    <phoneticPr fontId="7"/>
  </si>
  <si>
    <t>基金積立金</t>
    <rPh sb="0" eb="2">
      <t>キキン</t>
    </rPh>
    <rPh sb="2" eb="5">
      <t>ツミタテキン</t>
    </rPh>
    <phoneticPr fontId="7"/>
  </si>
  <si>
    <t>共同事業拠出金</t>
    <rPh sb="0" eb="2">
      <t>キョウドウ</t>
    </rPh>
    <rPh sb="2" eb="4">
      <t>ジギョウ</t>
    </rPh>
    <phoneticPr fontId="7"/>
  </si>
  <si>
    <t>介護納付金</t>
    <rPh sb="0" eb="2">
      <t>カイゴ</t>
    </rPh>
    <rPh sb="2" eb="5">
      <t>ノウフキン</t>
    </rPh>
    <phoneticPr fontId="2"/>
  </si>
  <si>
    <t>老人保健拠出金</t>
    <rPh sb="0" eb="2">
      <t>ロウジン</t>
    </rPh>
    <rPh sb="2" eb="4">
      <t>ホケン</t>
    </rPh>
    <rPh sb="5" eb="6">
      <t>シュツ</t>
    </rPh>
    <rPh sb="6" eb="7">
      <t>キン</t>
    </rPh>
    <phoneticPr fontId="7"/>
  </si>
  <si>
    <t>前期高齢者納付金等</t>
    <rPh sb="0" eb="2">
      <t>ゼンキ</t>
    </rPh>
    <rPh sb="2" eb="5">
      <t>コウレイシャ</t>
    </rPh>
    <rPh sb="5" eb="8">
      <t>ノウフキン</t>
    </rPh>
    <rPh sb="8" eb="9">
      <t>トウ</t>
    </rPh>
    <phoneticPr fontId="2"/>
  </si>
  <si>
    <t>後期高齢者支援金等</t>
    <rPh sb="0" eb="2">
      <t>コウキ</t>
    </rPh>
    <rPh sb="2" eb="5">
      <t>コウレイシャ</t>
    </rPh>
    <rPh sb="5" eb="8">
      <t>シエンキン</t>
    </rPh>
    <rPh sb="8" eb="9">
      <t>トウ</t>
    </rPh>
    <phoneticPr fontId="2"/>
  </si>
  <si>
    <t>保険給付費</t>
    <rPh sb="0" eb="2">
      <t>ホケン</t>
    </rPh>
    <rPh sb="2" eb="5">
      <t>キュウフヒ</t>
    </rPh>
    <phoneticPr fontId="7"/>
  </si>
  <si>
    <t>総務費</t>
    <rPh sb="0" eb="3">
      <t>ソウムヒ</t>
    </rPh>
    <phoneticPr fontId="7"/>
  </si>
  <si>
    <t>歳　出</t>
    <rPh sb="0" eb="1">
      <t>トシ</t>
    </rPh>
    <rPh sb="2" eb="3">
      <t>デ</t>
    </rPh>
    <phoneticPr fontId="2"/>
  </si>
  <si>
    <t>諸収入</t>
    <rPh sb="0" eb="3">
      <t>ショシュウニュウ</t>
    </rPh>
    <phoneticPr fontId="7"/>
  </si>
  <si>
    <t>繰越金</t>
    <rPh sb="0" eb="3">
      <t>クリコシキン</t>
    </rPh>
    <phoneticPr fontId="7"/>
  </si>
  <si>
    <t>繰入金</t>
    <rPh sb="0" eb="3">
      <t>クリイレキン</t>
    </rPh>
    <phoneticPr fontId="7"/>
  </si>
  <si>
    <t>財産収入</t>
    <rPh sb="0" eb="2">
      <t>ザイサン</t>
    </rPh>
    <rPh sb="2" eb="4">
      <t>シュウニュウ</t>
    </rPh>
    <phoneticPr fontId="7"/>
  </si>
  <si>
    <t>共同事業交付金</t>
    <rPh sb="0" eb="2">
      <t>キョウドウ</t>
    </rPh>
    <rPh sb="2" eb="4">
      <t>ジギョウ</t>
    </rPh>
    <rPh sb="4" eb="7">
      <t>コウフキン</t>
    </rPh>
    <phoneticPr fontId="7"/>
  </si>
  <si>
    <t>連合会支出金</t>
    <rPh sb="0" eb="3">
      <t>レンゴウカイ</t>
    </rPh>
    <rPh sb="3" eb="6">
      <t>シシュツキン</t>
    </rPh>
    <phoneticPr fontId="7"/>
  </si>
  <si>
    <t>前期高齢者納付金</t>
    <rPh sb="0" eb="2">
      <t>ゼンキ</t>
    </rPh>
    <rPh sb="2" eb="4">
      <t>コウレイ</t>
    </rPh>
    <rPh sb="4" eb="5">
      <t>シャ</t>
    </rPh>
    <rPh sb="5" eb="7">
      <t>ノウフ</t>
    </rPh>
    <rPh sb="7" eb="8">
      <t>キン</t>
    </rPh>
    <phoneticPr fontId="2"/>
  </si>
  <si>
    <t>療養給付費交付金</t>
    <rPh sb="0" eb="2">
      <t>リョウヨウ</t>
    </rPh>
    <rPh sb="2" eb="5">
      <t>キュウフヒ</t>
    </rPh>
    <rPh sb="5" eb="8">
      <t>コウフキン</t>
    </rPh>
    <phoneticPr fontId="7"/>
  </si>
  <si>
    <t>県支出金</t>
    <rPh sb="0" eb="1">
      <t>ケン</t>
    </rPh>
    <rPh sb="1" eb="4">
      <t>シシュツキン</t>
    </rPh>
    <phoneticPr fontId="7"/>
  </si>
  <si>
    <t>国庫支出金</t>
    <rPh sb="0" eb="1">
      <t>コク</t>
    </rPh>
    <rPh sb="1" eb="2">
      <t>コ</t>
    </rPh>
    <rPh sb="2" eb="5">
      <t>シシュツキン</t>
    </rPh>
    <phoneticPr fontId="7"/>
  </si>
  <si>
    <t>使用料及び手数料</t>
    <rPh sb="0" eb="3">
      <t>シヨウリョウ</t>
    </rPh>
    <rPh sb="3" eb="4">
      <t>オヨ</t>
    </rPh>
    <rPh sb="5" eb="8">
      <t>テスウリョウ</t>
    </rPh>
    <phoneticPr fontId="7"/>
  </si>
  <si>
    <t>一部負担金</t>
    <rPh sb="0" eb="2">
      <t>イチブ</t>
    </rPh>
    <rPh sb="2" eb="5">
      <t>フタンキン</t>
    </rPh>
    <phoneticPr fontId="7"/>
  </si>
  <si>
    <t>国民健康保険税</t>
    <rPh sb="0" eb="2">
      <t>コクミン</t>
    </rPh>
    <rPh sb="2" eb="4">
      <t>ケンコウ</t>
    </rPh>
    <rPh sb="4" eb="7">
      <t>ホケンゼイ</t>
    </rPh>
    <phoneticPr fontId="7"/>
  </si>
  <si>
    <t>歳　入</t>
    <rPh sb="0" eb="1">
      <t>トシ</t>
    </rPh>
    <rPh sb="2" eb="3">
      <t>イリ</t>
    </rPh>
    <phoneticPr fontId="2"/>
  </si>
  <si>
    <t>構成比</t>
    <rPh sb="0" eb="3">
      <t>コウセイヒ</t>
    </rPh>
    <phoneticPr fontId="7"/>
  </si>
  <si>
    <t>決算額</t>
    <rPh sb="0" eb="3">
      <t>ケッサンガク</t>
    </rPh>
    <phoneticPr fontId="7"/>
  </si>
  <si>
    <t>予算額</t>
    <rPh sb="0" eb="3">
      <t>ヨサンガク</t>
    </rPh>
    <phoneticPr fontId="7"/>
  </si>
  <si>
    <t>区　　　分</t>
    <rPh sb="0" eb="1">
      <t>ク</t>
    </rPh>
    <rPh sb="4" eb="5">
      <t>ブン</t>
    </rPh>
    <phoneticPr fontId="2"/>
  </si>
  <si>
    <t>（単位：千円）</t>
    <rPh sb="1" eb="3">
      <t>タンイ</t>
    </rPh>
    <rPh sb="4" eb="6">
      <t>センエン</t>
    </rPh>
    <phoneticPr fontId="9"/>
  </si>
  <si>
    <t>（１８）　国民健康保険特別会計の財政の推移</t>
    <rPh sb="5" eb="7">
      <t>コクミン</t>
    </rPh>
    <rPh sb="7" eb="9">
      <t>ケンコウ</t>
    </rPh>
    <rPh sb="9" eb="11">
      <t>ホケン</t>
    </rPh>
    <rPh sb="11" eb="13">
      <t>トクベツ</t>
    </rPh>
    <rPh sb="13" eb="15">
      <t>カイケイ</t>
    </rPh>
    <rPh sb="16" eb="18">
      <t>ザイセイ</t>
    </rPh>
    <rPh sb="19" eb="21">
      <t>スイイ</t>
    </rPh>
    <phoneticPr fontId="7"/>
  </si>
  <si>
    <t>平成２３年　</t>
    <rPh sb="0" eb="2">
      <t>ヘイセイ</t>
    </rPh>
    <rPh sb="4" eb="5">
      <t>ネン</t>
    </rPh>
    <phoneticPr fontId="9"/>
  </si>
  <si>
    <t>計</t>
    <rPh sb="0" eb="1">
      <t>ケイ</t>
    </rPh>
    <phoneticPr fontId="8"/>
  </si>
  <si>
    <t>年度</t>
    <rPh sb="0" eb="2">
      <t>ネンド</t>
    </rPh>
    <phoneticPr fontId="8"/>
  </si>
  <si>
    <t>1　人　当　た　り　医　療　費　(円）</t>
    <rPh sb="4" eb="5">
      <t>ア</t>
    </rPh>
    <rPh sb="17" eb="18">
      <t>エン</t>
    </rPh>
    <phoneticPr fontId="8"/>
  </si>
  <si>
    <t>受　給　者　数　(人）</t>
    <rPh sb="0" eb="1">
      <t>ウケ</t>
    </rPh>
    <rPh sb="2" eb="3">
      <t>キュウ</t>
    </rPh>
    <rPh sb="4" eb="5">
      <t>シャ</t>
    </rPh>
    <rPh sb="6" eb="7">
      <t>スウ</t>
    </rPh>
    <rPh sb="9" eb="10">
      <t>ニン</t>
    </rPh>
    <phoneticPr fontId="8"/>
  </si>
  <si>
    <t>後　期　高　齢　者　医　療　費　(円）</t>
    <rPh sb="17" eb="18">
      <t>エン</t>
    </rPh>
    <phoneticPr fontId="8"/>
  </si>
  <si>
    <t>区分</t>
    <rPh sb="0" eb="2">
      <t>クブン</t>
    </rPh>
    <phoneticPr fontId="8"/>
  </si>
  <si>
    <t>（１９）後期高齢者医療費の推移</t>
    <rPh sb="4" eb="6">
      <t>コウキ</t>
    </rPh>
    <rPh sb="6" eb="9">
      <t>コウレイシャ</t>
    </rPh>
    <rPh sb="9" eb="12">
      <t>イリョウヒ</t>
    </rPh>
    <rPh sb="13" eb="15">
      <t>スイイ</t>
    </rPh>
    <phoneticPr fontId="8"/>
  </si>
  <si>
    <t>構成比</t>
    <rPh sb="0" eb="3">
      <t>コウセイヒ</t>
    </rPh>
    <phoneticPr fontId="9"/>
  </si>
  <si>
    <t>決算額</t>
    <rPh sb="0" eb="3">
      <t>ケッサンガク</t>
    </rPh>
    <phoneticPr fontId="9"/>
  </si>
  <si>
    <t>予算額</t>
    <rPh sb="0" eb="3">
      <t>ヨサンガク</t>
    </rPh>
    <phoneticPr fontId="9"/>
  </si>
  <si>
    <t>科　　目</t>
    <rPh sb="0" eb="4">
      <t>カモク</t>
    </rPh>
    <phoneticPr fontId="9"/>
  </si>
  <si>
    <t>歳　出</t>
    <rPh sb="0" eb="3">
      <t>サイシュツ</t>
    </rPh>
    <phoneticPr fontId="9"/>
  </si>
  <si>
    <t>諸収入</t>
    <rPh sb="0" eb="3">
      <t>ショシュウニュウ</t>
    </rPh>
    <phoneticPr fontId="9"/>
  </si>
  <si>
    <t>繰越金</t>
    <rPh sb="0" eb="3">
      <t>クリコシキン</t>
    </rPh>
    <phoneticPr fontId="9"/>
  </si>
  <si>
    <t>繰入金</t>
    <rPh sb="0" eb="3">
      <t>クリイレキン</t>
    </rPh>
    <phoneticPr fontId="9"/>
  </si>
  <si>
    <t>歳　入</t>
    <rPh sb="0" eb="3">
      <t>サイニュウ</t>
    </rPh>
    <phoneticPr fontId="9"/>
  </si>
  <si>
    <t>公債費</t>
    <rPh sb="0" eb="3">
      <t>コウサイヒ</t>
    </rPh>
    <phoneticPr fontId="9"/>
  </si>
  <si>
    <t>諸支出金</t>
    <rPh sb="0" eb="1">
      <t>ショ</t>
    </rPh>
    <rPh sb="1" eb="4">
      <t>シシュツキン</t>
    </rPh>
    <phoneticPr fontId="9"/>
  </si>
  <si>
    <t>後期高齢者医療　　　広域連合納付金</t>
    <rPh sb="0" eb="2">
      <t>コウキ</t>
    </rPh>
    <rPh sb="2" eb="5">
      <t>コウレイシャ</t>
    </rPh>
    <rPh sb="5" eb="7">
      <t>イリョウ</t>
    </rPh>
    <rPh sb="12" eb="14">
      <t>レンゴウ</t>
    </rPh>
    <rPh sb="14" eb="17">
      <t>ノウフキン</t>
    </rPh>
    <phoneticPr fontId="9"/>
  </si>
  <si>
    <t>総務費</t>
    <rPh sb="0" eb="3">
      <t>ソウムヒ</t>
    </rPh>
    <phoneticPr fontId="9"/>
  </si>
  <si>
    <t>平成26年度</t>
    <rPh sb="0" eb="2">
      <t>ヘイセイ</t>
    </rPh>
    <phoneticPr fontId="9"/>
  </si>
  <si>
    <t>使用料及び手数料</t>
    <rPh sb="0" eb="3">
      <t>シヨウリョウ</t>
    </rPh>
    <rPh sb="3" eb="4">
      <t>オヨ</t>
    </rPh>
    <rPh sb="5" eb="8">
      <t>テスウリョウ</t>
    </rPh>
    <phoneticPr fontId="9"/>
  </si>
  <si>
    <t>後期高齢者　　　　　　医療保険料</t>
    <rPh sb="0" eb="2">
      <t>コウキ</t>
    </rPh>
    <rPh sb="2" eb="4">
      <t>コウレイ</t>
    </rPh>
    <rPh sb="4" eb="5">
      <t>シャ</t>
    </rPh>
    <rPh sb="11" eb="13">
      <t>イリョウ</t>
    </rPh>
    <rPh sb="13" eb="16">
      <t>ホケンリョウ</t>
    </rPh>
    <phoneticPr fontId="9"/>
  </si>
  <si>
    <t>23年</t>
    <rPh sb="2" eb="3">
      <t>ネン</t>
    </rPh>
    <phoneticPr fontId="9"/>
  </si>
  <si>
    <t>平成22年　　（４月～）</t>
    <rPh sb="0" eb="2">
      <t>ヘイセイ</t>
    </rPh>
    <rPh sb="4" eb="5">
      <t>ネン</t>
    </rPh>
    <rPh sb="9" eb="10">
      <t>ガツ</t>
    </rPh>
    <phoneticPr fontId="9"/>
  </si>
  <si>
    <t>延べ
児童数</t>
    <rPh sb="0" eb="1">
      <t>エン</t>
    </rPh>
    <rPh sb="3" eb="6">
      <t>ジドウスウ</t>
    </rPh>
    <phoneticPr fontId="9"/>
  </si>
  <si>
    <t>被用者・非被用者</t>
    <rPh sb="0" eb="3">
      <t>ヒヨウシャ</t>
    </rPh>
    <rPh sb="4" eb="5">
      <t>ヒ</t>
    </rPh>
    <rPh sb="5" eb="8">
      <t>ヒヨウシャ</t>
    </rPh>
    <phoneticPr fontId="9"/>
  </si>
  <si>
    <t>小学校修了後中学校修了前</t>
    <rPh sb="0" eb="3">
      <t>ショウガッコウ</t>
    </rPh>
    <rPh sb="3" eb="5">
      <t>シュウリョウ</t>
    </rPh>
    <rPh sb="5" eb="6">
      <t>ゴ</t>
    </rPh>
    <rPh sb="6" eb="9">
      <t>チュウガッコウ</t>
    </rPh>
    <rPh sb="9" eb="11">
      <t>シュウリョウ</t>
    </rPh>
    <rPh sb="11" eb="12">
      <t>マエ</t>
    </rPh>
    <phoneticPr fontId="9"/>
  </si>
  <si>
    <t>3歳以上小学校修了前</t>
    <rPh sb="1" eb="2">
      <t>サイ</t>
    </rPh>
    <rPh sb="2" eb="4">
      <t>イジョウ</t>
    </rPh>
    <rPh sb="4" eb="7">
      <t>ショウガッコウ</t>
    </rPh>
    <rPh sb="7" eb="9">
      <t>シュウリョウ</t>
    </rPh>
    <rPh sb="9" eb="10">
      <t>マエ</t>
    </rPh>
    <phoneticPr fontId="9"/>
  </si>
  <si>
    <t>0歳～3歳</t>
    <rPh sb="1" eb="2">
      <t>サイ</t>
    </rPh>
    <rPh sb="4" eb="5">
      <t>サイ</t>
    </rPh>
    <phoneticPr fontId="9"/>
  </si>
  <si>
    <t>支給総額
（千円）</t>
    <rPh sb="0" eb="2">
      <t>シキュウ</t>
    </rPh>
    <rPh sb="2" eb="4">
      <t>ソウガク</t>
    </rPh>
    <rPh sb="6" eb="8">
      <t>センエン</t>
    </rPh>
    <phoneticPr fontId="9"/>
  </si>
  <si>
    <t>子　ど　も　手　当</t>
    <rPh sb="0" eb="1">
      <t>コ</t>
    </rPh>
    <rPh sb="6" eb="7">
      <t>テ</t>
    </rPh>
    <rPh sb="8" eb="9">
      <t>トウ</t>
    </rPh>
    <phoneticPr fontId="9"/>
  </si>
  <si>
    <t>区分</t>
    <rPh sb="0" eb="2">
      <t>クブン</t>
    </rPh>
    <phoneticPr fontId="9"/>
  </si>
  <si>
    <t>※平成２４年４月より子ども手当から児童手当に変更。</t>
    <rPh sb="10" eb="11">
      <t>コ</t>
    </rPh>
    <rPh sb="13" eb="15">
      <t>テアテ</t>
    </rPh>
    <rPh sb="17" eb="19">
      <t>ジドウ</t>
    </rPh>
    <phoneticPr fontId="9"/>
  </si>
  <si>
    <t>平成24年</t>
    <rPh sb="0" eb="2">
      <t>ヘイセイ</t>
    </rPh>
    <phoneticPr fontId="9"/>
  </si>
  <si>
    <t>支給額
（千円）</t>
    <rPh sb="0" eb="3">
      <t>シキュウガク</t>
    </rPh>
    <rPh sb="5" eb="6">
      <t>セン</t>
    </rPh>
    <rPh sb="6" eb="7">
      <t>エン</t>
    </rPh>
    <phoneticPr fontId="2"/>
  </si>
  <si>
    <t>対 　象
児童数</t>
    <rPh sb="0" eb="4">
      <t>タイショウ</t>
    </rPh>
    <rPh sb="5" eb="8">
      <t>ジドウスウ</t>
    </rPh>
    <phoneticPr fontId="2"/>
  </si>
  <si>
    <t>受　給
者　数</t>
    <rPh sb="6" eb="7">
      <t>スウ</t>
    </rPh>
    <phoneticPr fontId="2"/>
  </si>
  <si>
    <t>支給額
（千円）</t>
    <rPh sb="0" eb="2">
      <t>シキュウ</t>
    </rPh>
    <rPh sb="2" eb="3">
      <t>ガク</t>
    </rPh>
    <rPh sb="5" eb="7">
      <t>センエン</t>
    </rPh>
    <phoneticPr fontId="2"/>
  </si>
  <si>
    <t>対　象
児童数</t>
    <rPh sb="0" eb="1">
      <t>タイ</t>
    </rPh>
    <rPh sb="2" eb="3">
      <t>ゾウ</t>
    </rPh>
    <rPh sb="4" eb="7">
      <t>ジドウスウ</t>
    </rPh>
    <phoneticPr fontId="2"/>
  </si>
  <si>
    <t>受　給
者　数</t>
    <rPh sb="0" eb="1">
      <t>ウケ</t>
    </rPh>
    <rPh sb="2" eb="3">
      <t>キュウ</t>
    </rPh>
    <rPh sb="4" eb="5">
      <t>シャ</t>
    </rPh>
    <rPh sb="6" eb="7">
      <t>スウ</t>
    </rPh>
    <phoneticPr fontId="2"/>
  </si>
  <si>
    <t>年度</t>
    <rPh sb="0" eb="2">
      <t>ネンド</t>
    </rPh>
    <phoneticPr fontId="2"/>
  </si>
  <si>
    <t>特 例 給 付</t>
    <rPh sb="0" eb="1">
      <t>トク</t>
    </rPh>
    <rPh sb="2" eb="3">
      <t>レイ</t>
    </rPh>
    <rPh sb="4" eb="5">
      <t>キュウ</t>
    </rPh>
    <rPh sb="6" eb="7">
      <t>ヅケ</t>
    </rPh>
    <phoneticPr fontId="2"/>
  </si>
  <si>
    <t>非　被　用　者</t>
    <rPh sb="0" eb="1">
      <t>ヒ</t>
    </rPh>
    <rPh sb="2" eb="7">
      <t>ヒヨウシャ</t>
    </rPh>
    <phoneticPr fontId="2"/>
  </si>
  <si>
    <t>被　用　者</t>
    <rPh sb="0" eb="1">
      <t>ヒ</t>
    </rPh>
    <rPh sb="2" eb="3">
      <t>ヨウ</t>
    </rPh>
    <rPh sb="4" eb="5">
      <t>シャ</t>
    </rPh>
    <phoneticPr fontId="2"/>
  </si>
  <si>
    <t>支給総額
（千円）</t>
    <rPh sb="0" eb="2">
      <t>シキュウ</t>
    </rPh>
    <rPh sb="2" eb="4">
      <t>ソウガク</t>
    </rPh>
    <rPh sb="6" eb="7">
      <t>セン</t>
    </rPh>
    <rPh sb="7" eb="8">
      <t>エン</t>
    </rPh>
    <phoneticPr fontId="2"/>
  </si>
  <si>
    <t>児　　童　　手　　当</t>
    <rPh sb="0" eb="1">
      <t>ジ</t>
    </rPh>
    <rPh sb="3" eb="4">
      <t>ワラベ</t>
    </rPh>
    <rPh sb="6" eb="7">
      <t>テ</t>
    </rPh>
    <rPh sb="9" eb="10">
      <t>トウ</t>
    </rPh>
    <phoneticPr fontId="2"/>
  </si>
  <si>
    <t>区分</t>
  </si>
  <si>
    <t>※平成２２年４月より児童手当から子ども手当に変更。</t>
    <rPh sb="10" eb="12">
      <t>ジドウ</t>
    </rPh>
    <rPh sb="12" eb="14">
      <t>テアテ</t>
    </rPh>
    <phoneticPr fontId="9"/>
  </si>
  <si>
    <t>支給額
（千円）</t>
    <rPh sb="0" eb="3">
      <t>シキュウガク</t>
    </rPh>
    <rPh sb="5" eb="7">
      <t>センエン</t>
    </rPh>
    <phoneticPr fontId="9"/>
  </si>
  <si>
    <t>受　給
者　数</t>
    <rPh sb="0" eb="1">
      <t>ウケ</t>
    </rPh>
    <rPh sb="2" eb="3">
      <t>キュウ</t>
    </rPh>
    <rPh sb="4" eb="5">
      <t>シャ</t>
    </rPh>
    <rPh sb="6" eb="7">
      <t>スウ</t>
    </rPh>
    <phoneticPr fontId="9"/>
  </si>
  <si>
    <t>支給額
（千円）</t>
    <rPh sb="0" eb="2">
      <t>シキュウ</t>
    </rPh>
    <rPh sb="2" eb="3">
      <t>ガク</t>
    </rPh>
    <rPh sb="5" eb="7">
      <t>センエン</t>
    </rPh>
    <phoneticPr fontId="9"/>
  </si>
  <si>
    <t>受　給
者　数　　　　</t>
    <rPh sb="0" eb="1">
      <t>ウケ</t>
    </rPh>
    <rPh sb="2" eb="3">
      <t>キュウ</t>
    </rPh>
    <rPh sb="4" eb="5">
      <t>シャ</t>
    </rPh>
    <rPh sb="6" eb="7">
      <t>スウ</t>
    </rPh>
    <phoneticPr fontId="9"/>
  </si>
  <si>
    <t>資料：こども課</t>
    <rPh sb="0" eb="2">
      <t>シリョウ</t>
    </rPh>
    <rPh sb="6" eb="7">
      <t>カ</t>
    </rPh>
    <phoneticPr fontId="2"/>
  </si>
  <si>
    <t>平成27年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</si>
  <si>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</si>
  <si>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</si>
  <si>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</si>
  <si>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計</t>
    <rPh sb="0" eb="1">
      <t>ケイ</t>
    </rPh>
    <phoneticPr fontId="2"/>
  </si>
  <si>
    <t>障害（父）</t>
    <rPh sb="0" eb="2">
      <t>ショウガイ</t>
    </rPh>
    <rPh sb="3" eb="4">
      <t>チチ</t>
    </rPh>
    <phoneticPr fontId="2"/>
  </si>
  <si>
    <t>未婚の母</t>
    <rPh sb="0" eb="2">
      <t>ミコン</t>
    </rPh>
    <rPh sb="3" eb="4">
      <t>ハハ</t>
    </rPh>
    <phoneticPr fontId="2"/>
  </si>
  <si>
    <t>　　　　区分
年度　　　</t>
    <rPh sb="4" eb="6">
      <t>クブン</t>
    </rPh>
    <rPh sb="7" eb="9">
      <t>ネンド</t>
    </rPh>
    <phoneticPr fontId="2"/>
  </si>
  <si>
    <t>各年8月現在</t>
    <rPh sb="0" eb="2">
      <t>カクネン</t>
    </rPh>
    <rPh sb="3" eb="4">
      <t>ガツ</t>
    </rPh>
    <rPh sb="4" eb="6">
      <t>ゲンザイ</t>
    </rPh>
    <phoneticPr fontId="2"/>
  </si>
  <si>
    <t>資料：こども課</t>
    <rPh sb="0" eb="2">
      <t>シリョウ</t>
    </rPh>
    <rPh sb="6" eb="7">
      <t>フクシカ</t>
    </rPh>
    <phoneticPr fontId="2"/>
  </si>
  <si>
    <t>重複</t>
    <rPh sb="0" eb="2">
      <t>ジュウフク</t>
    </rPh>
    <phoneticPr fontId="2"/>
  </si>
  <si>
    <t>肢体不自由</t>
    <rPh sb="0" eb="2">
      <t>シタイ</t>
    </rPh>
    <rPh sb="2" eb="5">
      <t>フジユウ</t>
    </rPh>
    <phoneticPr fontId="2"/>
  </si>
  <si>
    <t>視覚障害</t>
    <rPh sb="0" eb="2">
      <t>シカク</t>
    </rPh>
    <rPh sb="2" eb="4">
      <t>ショウガイ</t>
    </rPh>
    <phoneticPr fontId="2"/>
  </si>
  <si>
    <t>聴覚障害</t>
    <rPh sb="0" eb="2">
      <t>チョウカク</t>
    </rPh>
    <rPh sb="2" eb="4">
      <t>ショウガイ</t>
    </rPh>
    <phoneticPr fontId="2"/>
  </si>
  <si>
    <t>内部障害</t>
    <rPh sb="0" eb="2">
      <t>ナイブ</t>
    </rPh>
    <rPh sb="2" eb="4">
      <t>ショウガイ</t>
    </rPh>
    <phoneticPr fontId="2"/>
  </si>
  <si>
    <t>知的障害</t>
    <rPh sb="0" eb="2">
      <t>チテキ</t>
    </rPh>
    <rPh sb="2" eb="4">
      <t>ショウガイ</t>
    </rPh>
    <phoneticPr fontId="2"/>
  </si>
  <si>
    <t>区分</t>
    <rPh sb="0" eb="2">
      <t>クブン</t>
    </rPh>
    <phoneticPr fontId="2"/>
  </si>
  <si>
    <t>総　数</t>
    <rPh sb="0" eb="1">
      <t>フサ</t>
    </rPh>
    <rPh sb="2" eb="3">
      <t>カズ</t>
    </rPh>
    <phoneticPr fontId="9"/>
  </si>
  <si>
    <t>第２号被保険者</t>
    <rPh sb="0" eb="1">
      <t>ダイ</t>
    </rPh>
    <rPh sb="2" eb="3">
      <t>ゴウ</t>
    </rPh>
    <rPh sb="3" eb="4">
      <t>ヒ</t>
    </rPh>
    <rPh sb="4" eb="7">
      <t>ホケンシャ</t>
    </rPh>
    <phoneticPr fontId="9"/>
  </si>
  <si>
    <t>７５歳以上</t>
    <rPh sb="2" eb="3">
      <t>サイ</t>
    </rPh>
    <rPh sb="3" eb="5">
      <t>イジョウ</t>
    </rPh>
    <phoneticPr fontId="9"/>
  </si>
  <si>
    <t>６５歳以上７５歳未満</t>
    <rPh sb="2" eb="3">
      <t>サイ</t>
    </rPh>
    <rPh sb="3" eb="5">
      <t>イジョウ</t>
    </rPh>
    <rPh sb="7" eb="8">
      <t>サイ</t>
    </rPh>
    <rPh sb="8" eb="10">
      <t>ミマン</t>
    </rPh>
    <phoneticPr fontId="9"/>
  </si>
  <si>
    <t>第１号被保険者</t>
    <rPh sb="0" eb="1">
      <t>ダイ</t>
    </rPh>
    <rPh sb="2" eb="3">
      <t>ゴウ</t>
    </rPh>
    <rPh sb="3" eb="4">
      <t>ヒ</t>
    </rPh>
    <rPh sb="4" eb="7">
      <t>ホケンシャ</t>
    </rPh>
    <phoneticPr fontId="9"/>
  </si>
  <si>
    <t>利用者数　　年　　度</t>
    <rPh sb="0" eb="3">
      <t>リヨウシャ</t>
    </rPh>
    <rPh sb="3" eb="4">
      <t>スウ</t>
    </rPh>
    <rPh sb="6" eb="10">
      <t>ネンド</t>
    </rPh>
    <phoneticPr fontId="9"/>
  </si>
  <si>
    <t>計(人)</t>
    <rPh sb="0" eb="1">
      <t>ケイ</t>
    </rPh>
    <rPh sb="2" eb="3">
      <t>ニン</t>
    </rPh>
    <phoneticPr fontId="9"/>
  </si>
  <si>
    <t>要介護５</t>
    <rPh sb="0" eb="1">
      <t>ヨウ</t>
    </rPh>
    <rPh sb="1" eb="3">
      <t>カイゴ</t>
    </rPh>
    <phoneticPr fontId="9"/>
  </si>
  <si>
    <t>要介護４</t>
    <rPh sb="0" eb="1">
      <t>ヨウ</t>
    </rPh>
    <rPh sb="1" eb="3">
      <t>カイゴ</t>
    </rPh>
    <phoneticPr fontId="9"/>
  </si>
  <si>
    <t>要介護３</t>
    <rPh sb="0" eb="1">
      <t>ヨウ</t>
    </rPh>
    <rPh sb="1" eb="3">
      <t>カイゴ</t>
    </rPh>
    <phoneticPr fontId="9"/>
  </si>
  <si>
    <t>要介護２</t>
    <rPh sb="0" eb="1">
      <t>ヨウ</t>
    </rPh>
    <rPh sb="1" eb="3">
      <t>カイゴ</t>
    </rPh>
    <phoneticPr fontId="9"/>
  </si>
  <si>
    <t>要介護１</t>
    <rPh sb="0" eb="1">
      <t>ヨウ</t>
    </rPh>
    <rPh sb="1" eb="3">
      <t>カイゴ</t>
    </rPh>
    <phoneticPr fontId="9"/>
  </si>
  <si>
    <t>要支援</t>
    <rPh sb="0" eb="3">
      <t>ヨウシエン</t>
    </rPh>
    <phoneticPr fontId="9"/>
  </si>
  <si>
    <t>（各年4月1日現在）</t>
    <rPh sb="1" eb="3">
      <t>カクネン</t>
    </rPh>
    <rPh sb="4" eb="5">
      <t>ガツ</t>
    </rPh>
    <rPh sb="6" eb="7">
      <t>ヒ</t>
    </rPh>
    <rPh sb="7" eb="9">
      <t>ゲンザイ</t>
    </rPh>
    <phoneticPr fontId="7"/>
  </si>
  <si>
    <t>資料：国保年金課</t>
    <rPh sb="3" eb="5">
      <t>コクホ</t>
    </rPh>
    <rPh sb="5" eb="7">
      <t>ネンキン</t>
    </rPh>
    <phoneticPr fontId="2"/>
  </si>
  <si>
    <t>達成率（％）</t>
    <rPh sb="0" eb="3">
      <t>タッセイリツ</t>
    </rPh>
    <phoneticPr fontId="9"/>
  </si>
  <si>
    <t>平成24年度</t>
    <rPh sb="0" eb="2">
      <t>ヘイセイ</t>
    </rPh>
    <rPh sb="4" eb="6">
      <t>ネンド</t>
    </rPh>
    <phoneticPr fontId="9"/>
  </si>
  <si>
    <t>平成25年度</t>
    <rPh sb="0" eb="2">
      <t>ヘイセイ</t>
    </rPh>
    <rPh sb="4" eb="6">
      <t>ネンド</t>
    </rPh>
    <phoneticPr fontId="9"/>
  </si>
  <si>
    <t>平成26年度</t>
    <rPh sb="0" eb="2">
      <t>ヘイセイ</t>
    </rPh>
    <rPh sb="4" eb="6">
      <t>ネンド</t>
    </rPh>
    <phoneticPr fontId="9"/>
  </si>
  <si>
    <t>平成23年度</t>
    <rPh sb="0" eb="2">
      <t>ヘイセイ</t>
    </rPh>
    <rPh sb="4" eb="5">
      <t>ネン</t>
    </rPh>
    <rPh sb="5" eb="6">
      <t>ド</t>
    </rPh>
    <phoneticPr fontId="9"/>
  </si>
  <si>
    <t>平成25年度</t>
    <rPh sb="0" eb="2">
      <t>ヘイセイ</t>
    </rPh>
    <rPh sb="4" eb="5">
      <t>ネン</t>
    </rPh>
    <rPh sb="5" eb="6">
      <t>ド</t>
    </rPh>
    <phoneticPr fontId="9"/>
  </si>
  <si>
    <t>平成27年度</t>
    <rPh sb="0" eb="2">
      <t>ヘイセイ</t>
    </rPh>
    <rPh sb="4" eb="5">
      <t>ネン</t>
    </rPh>
    <rPh sb="5" eb="6">
      <t>ド</t>
    </rPh>
    <phoneticPr fontId="9"/>
  </si>
  <si>
    <t>平成28年度</t>
    <rPh sb="0" eb="2">
      <t>ヘイセイ</t>
    </rPh>
    <rPh sb="4" eb="6">
      <t>ネンド</t>
    </rPh>
    <phoneticPr fontId="9"/>
  </si>
  <si>
    <t>平成29年度</t>
    <rPh sb="0" eb="2">
      <t>ヘイセイ</t>
    </rPh>
    <rPh sb="4" eb="6">
      <t>ネンド</t>
    </rPh>
    <phoneticPr fontId="9"/>
  </si>
  <si>
    <t>-</t>
    <phoneticPr fontId="9"/>
  </si>
  <si>
    <t>平成19年</t>
    <rPh sb="0" eb="2">
      <t>ヘイセイ</t>
    </rPh>
    <phoneticPr fontId="9"/>
  </si>
  <si>
    <t>21年</t>
  </si>
  <si>
    <t>22年</t>
  </si>
  <si>
    <t>23年</t>
  </si>
  <si>
    <t>24年</t>
  </si>
  <si>
    <t>25年</t>
  </si>
  <si>
    <t>26年</t>
  </si>
  <si>
    <t>27年</t>
  </si>
  <si>
    <t>28年</t>
  </si>
  <si>
    <t>29年</t>
  </si>
  <si>
    <t>30年</t>
    <phoneticPr fontId="9"/>
  </si>
  <si>
    <t>資料：南部福祉事務所</t>
    <rPh sb="0" eb="2">
      <t>シリョウ</t>
    </rPh>
    <rPh sb="3" eb="5">
      <t>ナンブ</t>
    </rPh>
    <rPh sb="5" eb="7">
      <t>フクシ</t>
    </rPh>
    <rPh sb="7" eb="10">
      <t>ジムショ</t>
    </rPh>
    <phoneticPr fontId="7"/>
  </si>
  <si>
    <t>平成18年</t>
    <rPh sb="0" eb="2">
      <t>ヘイセイ</t>
    </rPh>
    <phoneticPr fontId="9"/>
  </si>
  <si>
    <t>19年</t>
    <phoneticPr fontId="9"/>
  </si>
  <si>
    <t>20年</t>
  </si>
  <si>
    <t>29年</t>
    <phoneticPr fontId="9"/>
  </si>
  <si>
    <t>資料：南部福祉事務所</t>
    <rPh sb="7" eb="10">
      <t>ジムショ</t>
    </rPh>
    <phoneticPr fontId="9"/>
  </si>
  <si>
    <t>（‰）</t>
    <phoneticPr fontId="7"/>
  </si>
  <si>
    <t>（単位：円）　</t>
    <rPh sb="1" eb="3">
      <t>タンイ</t>
    </rPh>
    <rPh sb="4" eb="5">
      <t>エン</t>
    </rPh>
    <phoneticPr fontId="7"/>
  </si>
  <si>
    <t>29年</t>
    <phoneticPr fontId="9"/>
  </si>
  <si>
    <t>資料：南部福祉事務所　</t>
    <rPh sb="0" eb="2">
      <t>シリョウ</t>
    </rPh>
    <rPh sb="3" eb="5">
      <t>ナンブ</t>
    </rPh>
    <rPh sb="5" eb="7">
      <t>フクシ</t>
    </rPh>
    <rPh sb="7" eb="10">
      <t>ジムショ</t>
    </rPh>
    <phoneticPr fontId="7"/>
  </si>
  <si>
    <t>19年 　</t>
  </si>
  <si>
    <t>20年 　</t>
  </si>
  <si>
    <t>21年 　</t>
  </si>
  <si>
    <t>22年 　</t>
  </si>
  <si>
    <t>23年 　</t>
  </si>
  <si>
    <t>24年 　</t>
  </si>
  <si>
    <t>25年 　</t>
  </si>
  <si>
    <t>26年 　</t>
  </si>
  <si>
    <t>27年 　</t>
  </si>
  <si>
    <t>28年 　</t>
  </si>
  <si>
    <t>29年 　</t>
    <phoneticPr fontId="9"/>
  </si>
  <si>
    <t>平成30年4月1日現在　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7"/>
  </si>
  <si>
    <t>所  在  地</t>
    <phoneticPr fontId="7"/>
  </si>
  <si>
    <t>字宮平9</t>
    <phoneticPr fontId="9"/>
  </si>
  <si>
    <t>889-3920</t>
    <phoneticPr fontId="7"/>
  </si>
  <si>
    <t>字津嘉山105</t>
    <phoneticPr fontId="9"/>
  </si>
  <si>
    <t>889-1336</t>
    <phoneticPr fontId="7"/>
  </si>
  <si>
    <t>889-4378</t>
    <phoneticPr fontId="7"/>
  </si>
  <si>
    <t>字大名156-4</t>
    <phoneticPr fontId="9"/>
  </si>
  <si>
    <t>889-3425</t>
    <phoneticPr fontId="7"/>
  </si>
  <si>
    <t>字津嘉山1667-9</t>
    <phoneticPr fontId="9"/>
  </si>
  <si>
    <t>882-7800</t>
    <phoneticPr fontId="7"/>
  </si>
  <si>
    <t>字喜屋武416-2</t>
    <phoneticPr fontId="9"/>
  </si>
  <si>
    <t>889-0767</t>
    <phoneticPr fontId="7"/>
  </si>
  <si>
    <t>字本部434-44</t>
    <phoneticPr fontId="9"/>
  </si>
  <si>
    <t>889-1768</t>
    <phoneticPr fontId="7"/>
  </si>
  <si>
    <t>字兼城1208-1</t>
    <phoneticPr fontId="9"/>
  </si>
  <si>
    <t>889-4259</t>
    <phoneticPr fontId="7"/>
  </si>
  <si>
    <t>字宮平375</t>
    <phoneticPr fontId="9"/>
  </si>
  <si>
    <t>888-2862</t>
    <phoneticPr fontId="7"/>
  </si>
  <si>
    <t>字宮平607-1</t>
    <phoneticPr fontId="9"/>
  </si>
  <si>
    <t>888-1945</t>
    <phoneticPr fontId="7"/>
  </si>
  <si>
    <t>字宮城52-1</t>
    <rPh sb="2" eb="3">
      <t>シロ</t>
    </rPh>
    <phoneticPr fontId="9"/>
  </si>
  <si>
    <t>888-0296</t>
    <phoneticPr fontId="7"/>
  </si>
  <si>
    <t>よなは保育園</t>
    <rPh sb="3" eb="6">
      <t>ホイクエン</t>
    </rPh>
    <phoneticPr fontId="7"/>
  </si>
  <si>
    <t>字与那覇153-2</t>
    <rPh sb="1" eb="4">
      <t>ヨナハ</t>
    </rPh>
    <phoneticPr fontId="9"/>
  </si>
  <si>
    <t>889-6949</t>
    <phoneticPr fontId="9"/>
  </si>
  <si>
    <t>ももの木保育園</t>
    <rPh sb="3" eb="4">
      <t>キ</t>
    </rPh>
    <rPh sb="4" eb="7">
      <t>ホイクエン</t>
    </rPh>
    <phoneticPr fontId="7"/>
  </si>
  <si>
    <t>字本部178-6</t>
    <rPh sb="1" eb="3">
      <t>モトブ</t>
    </rPh>
    <phoneticPr fontId="9"/>
  </si>
  <si>
    <t>851-4908</t>
    <phoneticPr fontId="9"/>
  </si>
  <si>
    <t>やまがわ保育園</t>
    <rPh sb="4" eb="7">
      <t>ホイクエン</t>
    </rPh>
    <phoneticPr fontId="7"/>
  </si>
  <si>
    <t>字山川347</t>
    <rPh sb="1" eb="3">
      <t>ヤマガワ</t>
    </rPh>
    <phoneticPr fontId="9"/>
  </si>
  <si>
    <t>996-4188</t>
    <phoneticPr fontId="9"/>
  </si>
  <si>
    <t>－</t>
    <phoneticPr fontId="9"/>
  </si>
  <si>
    <t>字新川460</t>
    <rPh sb="1" eb="3">
      <t>アラカワ</t>
    </rPh>
    <phoneticPr fontId="9"/>
  </si>
  <si>
    <t>889-1339</t>
    <phoneticPr fontId="7"/>
  </si>
  <si>
    <t>めだか保育園</t>
    <rPh sb="3" eb="6">
      <t>ホイクエン</t>
    </rPh>
    <phoneticPr fontId="7"/>
  </si>
  <si>
    <t>字本部155-1</t>
    <rPh sb="1" eb="3">
      <t>モトブ</t>
    </rPh>
    <phoneticPr fontId="9"/>
  </si>
  <si>
    <t>889-0963</t>
    <phoneticPr fontId="7"/>
  </si>
  <si>
    <t>－</t>
    <phoneticPr fontId="7"/>
  </si>
  <si>
    <t>くわの実保育園</t>
    <rPh sb="3" eb="4">
      <t>ミ</t>
    </rPh>
    <rPh sb="4" eb="7">
      <t>ホイクエン</t>
    </rPh>
    <phoneticPr fontId="7"/>
  </si>
  <si>
    <t>字山川368-1</t>
    <rPh sb="1" eb="3">
      <t>ヤマガワ</t>
    </rPh>
    <phoneticPr fontId="9"/>
  </si>
  <si>
    <t>851-8904</t>
    <phoneticPr fontId="7"/>
  </si>
  <si>
    <t>たいようのおか保育園</t>
    <rPh sb="7" eb="10">
      <t>ホイクエン</t>
    </rPh>
    <phoneticPr fontId="7"/>
  </si>
  <si>
    <t>字津嘉山113-1</t>
    <rPh sb="1" eb="4">
      <t>ツカヤマ</t>
    </rPh>
    <phoneticPr fontId="9"/>
  </si>
  <si>
    <t>996-3717</t>
    <phoneticPr fontId="7"/>
  </si>
  <si>
    <t>資料：こども課　</t>
    <rPh sb="0" eb="2">
      <t>シリョウ</t>
    </rPh>
    <rPh sb="6" eb="7">
      <t>カ</t>
    </rPh>
    <phoneticPr fontId="7"/>
  </si>
  <si>
    <t>ブランコ</t>
    <phoneticPr fontId="7"/>
  </si>
  <si>
    <t>シーソー</t>
    <phoneticPr fontId="7"/>
  </si>
  <si>
    <t>ジャングルジム</t>
    <phoneticPr fontId="7"/>
  </si>
  <si>
    <t>（㎡）</t>
    <phoneticPr fontId="7"/>
  </si>
  <si>
    <t>第2団地</t>
    <rPh sb="0" eb="1">
      <t>ダイ</t>
    </rPh>
    <phoneticPr fontId="7"/>
  </si>
  <si>
    <t>平成27年度</t>
    <rPh sb="0" eb="2">
      <t>ヘイセイ</t>
    </rPh>
    <rPh sb="4" eb="6">
      <t>ネンド</t>
    </rPh>
    <phoneticPr fontId="9"/>
  </si>
  <si>
    <t>平成25年</t>
    <rPh sb="0" eb="2">
      <t>ヘイセイ</t>
    </rPh>
    <phoneticPr fontId="9"/>
  </si>
  <si>
    <t>平成26年</t>
    <rPh sb="0" eb="2">
      <t>ヘイセイ</t>
    </rPh>
    <phoneticPr fontId="9"/>
  </si>
  <si>
    <t>平成2７年</t>
    <rPh sb="0" eb="2">
      <t>ヘイセイ</t>
    </rPh>
    <phoneticPr fontId="9"/>
  </si>
  <si>
    <t>平成28年</t>
    <rPh sb="0" eb="2">
      <t>ヘイセイ</t>
    </rPh>
    <phoneticPr fontId="9"/>
  </si>
  <si>
    <t>平成29年</t>
    <rPh sb="0" eb="2">
      <t>ヘイセイ</t>
    </rPh>
    <phoneticPr fontId="9"/>
  </si>
  <si>
    <t>※就学前特例給付はH23年9月まで。H23年10月～の6ヶ月はつなぎ法。</t>
    <rPh sb="1" eb="4">
      <t>シュウガクマエ</t>
    </rPh>
    <rPh sb="4" eb="6">
      <t>トクレイ</t>
    </rPh>
    <rPh sb="6" eb="8">
      <t>キュウフ</t>
    </rPh>
    <rPh sb="12" eb="13">
      <t>ネン</t>
    </rPh>
    <rPh sb="14" eb="15">
      <t>ガツ</t>
    </rPh>
    <rPh sb="21" eb="22">
      <t>ネン</t>
    </rPh>
    <rPh sb="24" eb="25">
      <t>ガツ</t>
    </rPh>
    <rPh sb="29" eb="30">
      <t>ゲツ</t>
    </rPh>
    <rPh sb="34" eb="35">
      <t>ホウ</t>
    </rPh>
    <phoneticPr fontId="9"/>
  </si>
  <si>
    <t>資料：保健福祉課　</t>
    <rPh sb="0" eb="2">
      <t>シリョウ</t>
    </rPh>
    <rPh sb="3" eb="5">
      <t>ホケン</t>
    </rPh>
    <rPh sb="5" eb="7">
      <t>フクシ</t>
    </rPh>
    <rPh sb="7" eb="8">
      <t>カ</t>
    </rPh>
    <phoneticPr fontId="7"/>
  </si>
  <si>
    <t xml:space="preserve"> 30年　</t>
  </si>
  <si>
    <t xml:space="preserve"> 29年　</t>
  </si>
  <si>
    <t xml:space="preserve"> 28年　</t>
  </si>
  <si>
    <t xml:space="preserve"> 27年　</t>
  </si>
  <si>
    <t xml:space="preserve"> 26年　</t>
  </si>
  <si>
    <t xml:space="preserve"> 25年　</t>
  </si>
  <si>
    <t xml:space="preserve"> 24年　</t>
  </si>
  <si>
    <t xml:space="preserve"> 23年　</t>
  </si>
  <si>
    <t xml:space="preserve"> 22年　</t>
  </si>
  <si>
    <t xml:space="preserve"> 21年　</t>
  </si>
  <si>
    <t xml:space="preserve"> 20年　</t>
  </si>
  <si>
    <t xml:space="preserve"> 19年　</t>
  </si>
  <si>
    <t xml:space="preserve"> 18年　</t>
  </si>
  <si>
    <t xml:space="preserve"> 17年　</t>
  </si>
  <si>
    <t xml:space="preserve"> 16年　</t>
    <phoneticPr fontId="9"/>
  </si>
  <si>
    <t>１８歳</t>
    <phoneticPr fontId="7"/>
  </si>
  <si>
    <t>各年9月末現在　</t>
    <rPh sb="0" eb="2">
      <t>カクネン</t>
    </rPh>
    <rPh sb="3" eb="4">
      <t>ガツ</t>
    </rPh>
    <rPh sb="4" eb="5">
      <t>マツ</t>
    </rPh>
    <rPh sb="5" eb="7">
      <t>ゲンザイ</t>
    </rPh>
    <phoneticPr fontId="7"/>
  </si>
  <si>
    <t>年度末現在</t>
    <rPh sb="0" eb="3">
      <t>ネンドマツ</t>
    </rPh>
    <rPh sb="3" eb="5">
      <t>ゲンザイ</t>
    </rPh>
    <phoneticPr fontId="9"/>
  </si>
  <si>
    <t>Ａ１</t>
    <phoneticPr fontId="9"/>
  </si>
  <si>
    <t>Ａ２</t>
    <phoneticPr fontId="9"/>
  </si>
  <si>
    <t>Ｂ１</t>
    <phoneticPr fontId="9"/>
  </si>
  <si>
    <t>Ｂ２</t>
    <phoneticPr fontId="9"/>
  </si>
  <si>
    <t>平成２７年度</t>
    <rPh sb="0" eb="2">
      <t>ヘイセイ</t>
    </rPh>
    <rPh sb="4" eb="5">
      <t>ネン</t>
    </rPh>
    <rPh sb="5" eb="6">
      <t>ド</t>
    </rPh>
    <phoneticPr fontId="9"/>
  </si>
  <si>
    <t>平成２８年度</t>
    <rPh sb="0" eb="2">
      <t>ヘイセイ</t>
    </rPh>
    <rPh sb="4" eb="5">
      <t>ネン</t>
    </rPh>
    <rPh sb="5" eb="6">
      <t>ド</t>
    </rPh>
    <phoneticPr fontId="9"/>
  </si>
  <si>
    <t>平成２９年度</t>
    <rPh sb="0" eb="2">
      <t>ヘイセイ</t>
    </rPh>
    <rPh sb="4" eb="5">
      <t>ネン</t>
    </rPh>
    <rPh sb="5" eb="6">
      <t>ド</t>
    </rPh>
    <phoneticPr fontId="9"/>
  </si>
  <si>
    <t>てんかん</t>
    <phoneticPr fontId="9"/>
  </si>
  <si>
    <t>アルツハイマー</t>
    <phoneticPr fontId="9"/>
  </si>
  <si>
    <t>平成二十四年</t>
    <rPh sb="0" eb="2">
      <t>ヘイセイ</t>
    </rPh>
    <rPh sb="2" eb="5">
      <t>ニジュウヨン</t>
    </rPh>
    <rPh sb="5" eb="6">
      <t>ネン</t>
    </rPh>
    <phoneticPr fontId="9"/>
  </si>
  <si>
    <t>平成二十五年</t>
    <rPh sb="0" eb="2">
      <t>ヘイセイ</t>
    </rPh>
    <rPh sb="2" eb="5">
      <t>ニジュウゴ</t>
    </rPh>
    <rPh sb="5" eb="6">
      <t>ネン</t>
    </rPh>
    <phoneticPr fontId="9"/>
  </si>
  <si>
    <t>平成二十六年</t>
    <rPh sb="0" eb="2">
      <t>ヘイセイ</t>
    </rPh>
    <rPh sb="2" eb="5">
      <t>ニジュウロク</t>
    </rPh>
    <rPh sb="5" eb="6">
      <t>ネン</t>
    </rPh>
    <phoneticPr fontId="9"/>
  </si>
  <si>
    <t>平成二十七年</t>
    <rPh sb="0" eb="2">
      <t>ヘイセイ</t>
    </rPh>
    <rPh sb="2" eb="5">
      <t>ニジュウナナ</t>
    </rPh>
    <rPh sb="5" eb="6">
      <t>ネン</t>
    </rPh>
    <phoneticPr fontId="9"/>
  </si>
  <si>
    <t>平成二十八年</t>
    <rPh sb="0" eb="2">
      <t>ヘイセイ</t>
    </rPh>
    <rPh sb="2" eb="5">
      <t>ニジュウハチ</t>
    </rPh>
    <rPh sb="5" eb="6">
      <t>ネン</t>
    </rPh>
    <phoneticPr fontId="9"/>
  </si>
  <si>
    <t>平成二十九年</t>
    <rPh sb="0" eb="2">
      <t>ヘイセイ</t>
    </rPh>
    <rPh sb="2" eb="5">
      <t>ニジュウキュウ</t>
    </rPh>
    <rPh sb="5" eb="6">
      <t>ネン</t>
    </rPh>
    <phoneticPr fontId="9"/>
  </si>
  <si>
    <t>資料：保健福祉課</t>
    <rPh sb="0" eb="2">
      <t>シリョウ</t>
    </rPh>
    <rPh sb="3" eb="5">
      <t>ホケン</t>
    </rPh>
    <rPh sb="5" eb="8">
      <t>フクシカ</t>
    </rPh>
    <phoneticPr fontId="9"/>
  </si>
  <si>
    <t>各年8月現在　</t>
    <rPh sb="0" eb="2">
      <t>カクネン</t>
    </rPh>
    <rPh sb="3" eb="4">
      <t>ガツ</t>
    </rPh>
    <rPh sb="4" eb="6">
      <t>ゲンザイ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</si>
  <si>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</si>
  <si>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</si>
  <si>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</si>
  <si>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死　　別</t>
    <phoneticPr fontId="2"/>
  </si>
  <si>
    <t>離　　別</t>
    <phoneticPr fontId="2"/>
  </si>
  <si>
    <t>重　　複</t>
    <phoneticPr fontId="2"/>
  </si>
  <si>
    <t>遺　　棄</t>
    <phoneticPr fontId="2"/>
  </si>
  <si>
    <t>拘　　禁</t>
    <phoneticPr fontId="2"/>
  </si>
  <si>
    <t>平成１５年　</t>
    <rPh sb="0" eb="2">
      <t>ヘイセイ</t>
    </rPh>
    <phoneticPr fontId="9"/>
  </si>
  <si>
    <t>平成１６年　</t>
    <rPh sb="0" eb="2">
      <t>ヘイセイ</t>
    </rPh>
    <phoneticPr fontId="9"/>
  </si>
  <si>
    <t>平成１７年　</t>
    <rPh sb="0" eb="2">
      <t>ヘイセイ</t>
    </rPh>
    <phoneticPr fontId="9"/>
  </si>
  <si>
    <t>平成１８年　</t>
    <rPh sb="0" eb="2">
      <t>ヘイセイ</t>
    </rPh>
    <phoneticPr fontId="9"/>
  </si>
  <si>
    <t>平成１９年　</t>
    <rPh sb="0" eb="2">
      <t>ヘイセイ</t>
    </rPh>
    <phoneticPr fontId="9"/>
  </si>
  <si>
    <t>平成２０年　</t>
    <rPh sb="0" eb="2">
      <t>ヘイセイ</t>
    </rPh>
    <phoneticPr fontId="9"/>
  </si>
  <si>
    <t>平成２１年　</t>
    <rPh sb="0" eb="2">
      <t>ヘイセイ</t>
    </rPh>
    <phoneticPr fontId="9"/>
  </si>
  <si>
    <t>平成２２年　</t>
    <rPh sb="0" eb="2">
      <t>ヘイセイ</t>
    </rPh>
    <phoneticPr fontId="9"/>
  </si>
  <si>
    <t>平成２３年　</t>
    <rPh sb="0" eb="2">
      <t>ヘイセイ</t>
    </rPh>
    <phoneticPr fontId="9"/>
  </si>
  <si>
    <t>平成２４年　</t>
    <rPh sb="0" eb="2">
      <t>ヘイセイ</t>
    </rPh>
    <phoneticPr fontId="9"/>
  </si>
  <si>
    <t>平成２５年　</t>
    <rPh sb="0" eb="2">
      <t>ヘイセイ</t>
    </rPh>
    <phoneticPr fontId="9"/>
  </si>
  <si>
    <t>平成２６年　</t>
    <rPh sb="0" eb="2">
      <t>ヘイセイ</t>
    </rPh>
    <phoneticPr fontId="9"/>
  </si>
  <si>
    <t>平成２７年　</t>
    <rPh sb="0" eb="2">
      <t>ヘイセイ</t>
    </rPh>
    <phoneticPr fontId="9"/>
  </si>
  <si>
    <t>平成２８年　</t>
    <rPh sb="0" eb="2">
      <t>ヘイセイ</t>
    </rPh>
    <phoneticPr fontId="9"/>
  </si>
  <si>
    <t>平成２９年　</t>
    <rPh sb="0" eb="2">
      <t>ヘイセイ</t>
    </rPh>
    <phoneticPr fontId="9"/>
  </si>
  <si>
    <t>資料：国保年金課　</t>
    <rPh sb="0" eb="2">
      <t>シリョウ</t>
    </rPh>
    <rPh sb="3" eb="5">
      <t>コクホ</t>
    </rPh>
    <rPh sb="5" eb="7">
      <t>ネンキン</t>
    </rPh>
    <rPh sb="7" eb="8">
      <t>カ</t>
    </rPh>
    <phoneticPr fontId="7"/>
  </si>
  <si>
    <t>平成１５年</t>
    <rPh sb="0" eb="2">
      <t>ヘイセイ</t>
    </rPh>
    <phoneticPr fontId="2"/>
  </si>
  <si>
    <t>平成１６年</t>
    <rPh sb="0" eb="2">
      <t>ヘイセイ</t>
    </rPh>
    <phoneticPr fontId="2"/>
  </si>
  <si>
    <t>平成１７年</t>
    <rPh sb="0" eb="2">
      <t>ヘイセイ</t>
    </rPh>
    <phoneticPr fontId="2"/>
  </si>
  <si>
    <t>平成１８年</t>
    <rPh sb="0" eb="2">
      <t>ヘイセイ</t>
    </rPh>
    <phoneticPr fontId="2"/>
  </si>
  <si>
    <t>平成１９年</t>
    <rPh sb="0" eb="2">
      <t>ヘイセイ</t>
    </rPh>
    <phoneticPr fontId="2"/>
  </si>
  <si>
    <t>平成２０年</t>
    <rPh sb="0" eb="2">
      <t>ヘイセイ</t>
    </rPh>
    <phoneticPr fontId="2"/>
  </si>
  <si>
    <t>平成２１年</t>
    <rPh sb="0" eb="2">
      <t>ヘイセイ</t>
    </rPh>
    <phoneticPr fontId="2"/>
  </si>
  <si>
    <t>平成２２年</t>
    <rPh sb="0" eb="2">
      <t>ヘイセイ</t>
    </rPh>
    <phoneticPr fontId="2"/>
  </si>
  <si>
    <t>平成２３年</t>
    <rPh sb="0" eb="2">
      <t>ヘイセイ</t>
    </rPh>
    <phoneticPr fontId="2"/>
  </si>
  <si>
    <t>平成２４年</t>
    <rPh sb="0" eb="2">
      <t>ヘイセイ</t>
    </rPh>
    <phoneticPr fontId="2"/>
  </si>
  <si>
    <t>平成２５年</t>
    <rPh sb="0" eb="2">
      <t>ヘイセイ</t>
    </rPh>
    <phoneticPr fontId="2"/>
  </si>
  <si>
    <t>平成２６年</t>
    <rPh sb="0" eb="2">
      <t>ヘイセイ</t>
    </rPh>
    <phoneticPr fontId="2"/>
  </si>
  <si>
    <t>平成２７年</t>
    <rPh sb="0" eb="2">
      <t>ヘイセイ</t>
    </rPh>
    <phoneticPr fontId="2"/>
  </si>
  <si>
    <t>平成２８年</t>
    <rPh sb="0" eb="2">
      <t>ヘイセイ</t>
    </rPh>
    <phoneticPr fontId="2"/>
  </si>
  <si>
    <t>平成２９年</t>
    <rPh sb="0" eb="2">
      <t>ヘイセイ</t>
    </rPh>
    <phoneticPr fontId="2"/>
  </si>
  <si>
    <t>※死亡一時金について、平成24年以降は市町村別統計をとっていないため掲載なし。</t>
    <rPh sb="1" eb="3">
      <t>シボウ</t>
    </rPh>
    <rPh sb="3" eb="6">
      <t>イチジキン</t>
    </rPh>
    <rPh sb="11" eb="13">
      <t>ヘイセイ</t>
    </rPh>
    <rPh sb="15" eb="16">
      <t>ネン</t>
    </rPh>
    <rPh sb="16" eb="18">
      <t>イコウ</t>
    </rPh>
    <rPh sb="19" eb="22">
      <t>シチョウソン</t>
    </rPh>
    <rPh sb="22" eb="23">
      <t>ベツ</t>
    </rPh>
    <rPh sb="23" eb="25">
      <t>トウケイ</t>
    </rPh>
    <rPh sb="34" eb="36">
      <t>ケイサイ</t>
    </rPh>
    <phoneticPr fontId="9"/>
  </si>
  <si>
    <t>-</t>
    <phoneticPr fontId="9"/>
  </si>
  <si>
    <t>当たり税額</t>
    <phoneticPr fontId="7"/>
  </si>
  <si>
    <t>平成15年</t>
    <rPh sb="0" eb="2">
      <t>ヘイセイ</t>
    </rPh>
    <phoneticPr fontId="2"/>
  </si>
  <si>
    <t>平成16年</t>
    <rPh sb="0" eb="2">
      <t>ヘイセイ</t>
    </rPh>
    <phoneticPr fontId="2"/>
  </si>
  <si>
    <t>平成17年</t>
    <rPh sb="0" eb="2">
      <t>ヘイセイ</t>
    </rPh>
    <phoneticPr fontId="2"/>
  </si>
  <si>
    <t>平成18年</t>
    <rPh sb="0" eb="2">
      <t>ヘイセイ</t>
    </rPh>
    <phoneticPr fontId="2"/>
  </si>
  <si>
    <t>平成19年</t>
    <rPh sb="0" eb="2">
      <t>ヘイセイ</t>
    </rPh>
    <phoneticPr fontId="2"/>
  </si>
  <si>
    <t>平成20年</t>
    <rPh sb="0" eb="2">
      <t>ヘイセイ</t>
    </rPh>
    <phoneticPr fontId="2"/>
  </si>
  <si>
    <t>平成21年</t>
    <rPh sb="0" eb="2">
      <t>ヘイセイ</t>
    </rPh>
    <phoneticPr fontId="2"/>
  </si>
  <si>
    <t>平成22年</t>
    <rPh sb="0" eb="2">
      <t>ヘイセイ</t>
    </rPh>
    <phoneticPr fontId="2"/>
  </si>
  <si>
    <t>平成23年</t>
    <rPh sb="0" eb="2">
      <t>ヘイセイ</t>
    </rPh>
    <phoneticPr fontId="2"/>
  </si>
  <si>
    <t>平成24年</t>
    <rPh sb="0" eb="2">
      <t>ヘイセイ</t>
    </rPh>
    <phoneticPr fontId="2"/>
  </si>
  <si>
    <t>平成25年</t>
    <rPh sb="0" eb="2">
      <t>ヘイセイ</t>
    </rPh>
    <phoneticPr fontId="2"/>
  </si>
  <si>
    <t>平成26年</t>
    <rPh sb="0" eb="2">
      <t>ヘイセイ</t>
    </rPh>
    <phoneticPr fontId="2"/>
  </si>
  <si>
    <t>平成27年</t>
    <rPh sb="0" eb="2">
      <t>ヘイセイ</t>
    </rPh>
    <phoneticPr fontId="2"/>
  </si>
  <si>
    <t>平成28年</t>
    <rPh sb="0" eb="2">
      <t>ヘイセイ</t>
    </rPh>
    <phoneticPr fontId="2"/>
  </si>
  <si>
    <t>平成29年</t>
    <rPh sb="0" eb="2">
      <t>ヘイセイ</t>
    </rPh>
    <phoneticPr fontId="2"/>
  </si>
  <si>
    <t>平成15年　</t>
    <rPh sb="0" eb="2">
      <t>ヘイセイ</t>
    </rPh>
    <phoneticPr fontId="2"/>
  </si>
  <si>
    <t>16年　</t>
    <rPh sb="2" eb="3">
      <t>ネン</t>
    </rPh>
    <phoneticPr fontId="2"/>
  </si>
  <si>
    <t>17年　</t>
    <rPh sb="2" eb="3">
      <t>ネン</t>
    </rPh>
    <phoneticPr fontId="2"/>
  </si>
  <si>
    <t>18年　</t>
    <rPh sb="2" eb="3">
      <t>ネン</t>
    </rPh>
    <phoneticPr fontId="2"/>
  </si>
  <si>
    <t>19年　</t>
    <rPh sb="2" eb="3">
      <t>ネン</t>
    </rPh>
    <phoneticPr fontId="2"/>
  </si>
  <si>
    <t>20年　</t>
    <rPh sb="2" eb="3">
      <t>ネン</t>
    </rPh>
    <phoneticPr fontId="2"/>
  </si>
  <si>
    <t>21年　</t>
    <rPh sb="2" eb="3">
      <t>ネン</t>
    </rPh>
    <phoneticPr fontId="2"/>
  </si>
  <si>
    <t>22年　</t>
    <rPh sb="2" eb="3">
      <t>ネン</t>
    </rPh>
    <phoneticPr fontId="2"/>
  </si>
  <si>
    <t>23年　</t>
    <rPh sb="2" eb="3">
      <t>ネン</t>
    </rPh>
    <phoneticPr fontId="2"/>
  </si>
  <si>
    <t>24年　</t>
    <rPh sb="2" eb="3">
      <t>ネン</t>
    </rPh>
    <phoneticPr fontId="2"/>
  </si>
  <si>
    <t>25年　</t>
    <rPh sb="2" eb="3">
      <t>ネン</t>
    </rPh>
    <phoneticPr fontId="2"/>
  </si>
  <si>
    <t>26年　</t>
    <rPh sb="2" eb="3">
      <t>ネン</t>
    </rPh>
    <phoneticPr fontId="2"/>
  </si>
  <si>
    <t>27年　</t>
    <rPh sb="2" eb="3">
      <t>ネン</t>
    </rPh>
    <phoneticPr fontId="2"/>
  </si>
  <si>
    <t>28年　</t>
    <rPh sb="2" eb="3">
      <t>ネン</t>
    </rPh>
    <phoneticPr fontId="2"/>
  </si>
  <si>
    <t>29年　</t>
    <rPh sb="2" eb="3">
      <t>ネン</t>
    </rPh>
    <phoneticPr fontId="2"/>
  </si>
  <si>
    <t>平成２６年度</t>
    <phoneticPr fontId="2"/>
  </si>
  <si>
    <t>平成２７年度</t>
    <phoneticPr fontId="9"/>
  </si>
  <si>
    <t>平成２８年度</t>
  </si>
  <si>
    <t>平成２９年度</t>
  </si>
  <si>
    <t>保健事業費</t>
    <rPh sb="0" eb="2">
      <t>ホケン</t>
    </rPh>
    <rPh sb="2" eb="5">
      <t>ジギョウヒ</t>
    </rPh>
    <phoneticPr fontId="7"/>
  </si>
  <si>
    <t>（単位：円）　</t>
    <rPh sb="1" eb="3">
      <t>タンイ</t>
    </rPh>
    <phoneticPr fontId="9"/>
  </si>
  <si>
    <t>平成27年度</t>
    <rPh sb="0" eb="2">
      <t>ヘイセイ</t>
    </rPh>
    <phoneticPr fontId="9"/>
  </si>
  <si>
    <t>平成28年度</t>
    <rPh sb="0" eb="2">
      <t>ヘイセイ</t>
    </rPh>
    <phoneticPr fontId="9"/>
  </si>
  <si>
    <t>平成29年度</t>
    <rPh sb="0" eb="2">
      <t>ヘイセイ</t>
    </rPh>
    <phoneticPr fontId="9"/>
  </si>
  <si>
    <t>資料：国保年金課　</t>
    <rPh sb="0" eb="2">
      <t>シリョウ</t>
    </rPh>
    <rPh sb="3" eb="5">
      <t>コクホ</t>
    </rPh>
    <rPh sb="5" eb="7">
      <t>ネンキン</t>
    </rPh>
    <rPh sb="7" eb="8">
      <t>カ</t>
    </rPh>
    <phoneticPr fontId="9"/>
  </si>
  <si>
    <t>平　均</t>
    <phoneticPr fontId="8"/>
  </si>
  <si>
    <t>平成２６年　</t>
    <rPh sb="0" eb="2">
      <t>ヘイセイ</t>
    </rPh>
    <rPh sb="4" eb="5">
      <t>ネン</t>
    </rPh>
    <phoneticPr fontId="9"/>
  </si>
  <si>
    <t>平成２７年　</t>
    <rPh sb="0" eb="2">
      <t>ヘイセイ</t>
    </rPh>
    <rPh sb="4" eb="5">
      <t>ネン</t>
    </rPh>
    <phoneticPr fontId="9"/>
  </si>
  <si>
    <t>平成２８年　</t>
    <rPh sb="0" eb="2">
      <t>ヘイセイ</t>
    </rPh>
    <rPh sb="4" eb="5">
      <t>ネン</t>
    </rPh>
    <phoneticPr fontId="9"/>
  </si>
  <si>
    <t>平成２９年　</t>
    <rPh sb="0" eb="2">
      <t>ヘイセイ</t>
    </rPh>
    <rPh sb="4" eb="5">
      <t>ネン</t>
    </rPh>
    <phoneticPr fontId="9"/>
  </si>
  <si>
    <t>平成２０年　</t>
    <rPh sb="0" eb="2">
      <t>ヘイセイ</t>
    </rPh>
    <rPh sb="4" eb="5">
      <t>ネン</t>
    </rPh>
    <phoneticPr fontId="9"/>
  </si>
  <si>
    <t>平成２１年　</t>
    <rPh sb="0" eb="2">
      <t>ヘイセイ</t>
    </rPh>
    <rPh sb="4" eb="5">
      <t>ネン</t>
    </rPh>
    <phoneticPr fontId="9"/>
  </si>
  <si>
    <t>平成２２年　</t>
    <rPh sb="0" eb="2">
      <t>ヘイセイ</t>
    </rPh>
    <rPh sb="4" eb="5">
      <t>ネン</t>
    </rPh>
    <phoneticPr fontId="9"/>
  </si>
  <si>
    <t>平成２４年　</t>
    <rPh sb="0" eb="2">
      <t>ヘイセイ</t>
    </rPh>
    <rPh sb="4" eb="5">
      <t>ネン</t>
    </rPh>
    <phoneticPr fontId="9"/>
  </si>
  <si>
    <t>平成２５年　</t>
    <rPh sb="0" eb="2">
      <t>ヘイセイ</t>
    </rPh>
    <rPh sb="4" eb="5">
      <t>ネン</t>
    </rPh>
    <phoneticPr fontId="9"/>
  </si>
  <si>
    <t>（単位：円）</t>
    <phoneticPr fontId="9"/>
  </si>
  <si>
    <t>年度</t>
    <phoneticPr fontId="9"/>
  </si>
  <si>
    <t>資料：こども課</t>
    <phoneticPr fontId="9"/>
  </si>
  <si>
    <t>※H24年は10ｶ月分。</t>
    <phoneticPr fontId="9"/>
  </si>
  <si>
    <t>（２０） 後期高齢者医療特別会計の財政の推移</t>
    <rPh sb="5" eb="7">
      <t>コウキ</t>
    </rPh>
    <rPh sb="7" eb="9">
      <t>コウレイ</t>
    </rPh>
    <rPh sb="9" eb="10">
      <t>シャ</t>
    </rPh>
    <rPh sb="10" eb="12">
      <t>イリョウ</t>
    </rPh>
    <rPh sb="12" eb="14">
      <t>トクベツ</t>
    </rPh>
    <rPh sb="14" eb="16">
      <t>カイケイ</t>
    </rPh>
    <rPh sb="17" eb="19">
      <t>ザイセイ</t>
    </rPh>
    <rPh sb="20" eb="22">
      <t>スイイ</t>
    </rPh>
    <phoneticPr fontId="9"/>
  </si>
  <si>
    <t>（２１）　子ども手当及び児童手当の支給状況</t>
    <rPh sb="5" eb="6">
      <t>コ</t>
    </rPh>
    <rPh sb="8" eb="10">
      <t>テアテ</t>
    </rPh>
    <rPh sb="10" eb="11">
      <t>オヨ</t>
    </rPh>
    <rPh sb="12" eb="14">
      <t>ジドウ</t>
    </rPh>
    <rPh sb="14" eb="16">
      <t>テアテ</t>
    </rPh>
    <phoneticPr fontId="2"/>
  </si>
  <si>
    <t>（２２）　特別児童扶養手当受給者</t>
    <rPh sb="5" eb="7">
      <t>トクベツ</t>
    </rPh>
    <rPh sb="7" eb="9">
      <t>ジドウ</t>
    </rPh>
    <rPh sb="9" eb="11">
      <t>フヨウ</t>
    </rPh>
    <rPh sb="11" eb="13">
      <t>テアテ</t>
    </rPh>
    <rPh sb="13" eb="16">
      <t>ジュキュウシャ</t>
    </rPh>
    <phoneticPr fontId="2"/>
  </si>
  <si>
    <t>（２３）　児童扶養手当受給者（母子家庭の状況）</t>
    <rPh sb="5" eb="7">
      <t>ジドウ</t>
    </rPh>
    <rPh sb="7" eb="9">
      <t>フヨウ</t>
    </rPh>
    <rPh sb="9" eb="11">
      <t>テアテ</t>
    </rPh>
    <rPh sb="11" eb="14">
      <t>ジュキュウシャ</t>
    </rPh>
    <rPh sb="15" eb="17">
      <t>ボシ</t>
    </rPh>
    <rPh sb="17" eb="19">
      <t>カテイ</t>
    </rPh>
    <rPh sb="20" eb="22">
      <t>ジョウキョウ</t>
    </rPh>
    <phoneticPr fontId="2"/>
  </si>
  <si>
    <t>（２４）　介護保険認定者数</t>
    <rPh sb="5" eb="7">
      <t>カイゴ</t>
    </rPh>
    <rPh sb="7" eb="9">
      <t>ホケン</t>
    </rPh>
    <rPh sb="9" eb="12">
      <t>ニンテイシャ</t>
    </rPh>
    <rPh sb="12" eb="13">
      <t>スウ</t>
    </rPh>
    <phoneticPr fontId="9"/>
  </si>
  <si>
    <t>（１）　生活保護の状況（Ｐ101参照）</t>
    <rPh sb="4" eb="6">
      <t>セイカツ</t>
    </rPh>
    <rPh sb="6" eb="8">
      <t>ホゴ</t>
    </rPh>
    <rPh sb="9" eb="11">
      <t>ジョウキョウ</t>
    </rPh>
    <rPh sb="16" eb="18">
      <t>サンショウ</t>
    </rPh>
    <phoneticPr fontId="9"/>
  </si>
  <si>
    <t>（２）　国民年金加入状況（Ｐ106参照）</t>
    <rPh sb="4" eb="6">
      <t>コクミン</t>
    </rPh>
    <rPh sb="6" eb="8">
      <t>ネンキン</t>
    </rPh>
    <rPh sb="8" eb="10">
      <t>カニュウ</t>
    </rPh>
    <rPh sb="10" eb="12">
      <t>ジョウキョウ</t>
    </rPh>
    <rPh sb="17" eb="19">
      <t>サンショウ</t>
    </rPh>
    <phoneticPr fontId="9"/>
  </si>
  <si>
    <t>　　　（Ｐ108参照）</t>
    <phoneticPr fontId="9"/>
  </si>
  <si>
    <t>（４）　児童手当支給状況（Ｐ115参照）</t>
    <rPh sb="8" eb="10">
      <t>シキュウ</t>
    </rPh>
    <rPh sb="10" eb="12">
      <t>ジョウキョウ</t>
    </rPh>
    <rPh sb="17" eb="19">
      <t>サンショウ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</si>
</sst>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[Red]#,##0"/>
    <numFmt numFmtId="179" formatCode="#,##0.0;[Red]#,##0.0"/>
    <numFmt numFmtId="180" formatCode="#,##0.000;[Red]#,##0.000"/>
    <numFmt numFmtId="181" formatCode="#,##0.00;[Red]#,##0.00"/>
    <numFmt numFmtId="182" formatCode="#,##0_);\(#,##0\)"/>
    <numFmt numFmtId="183" formatCode="#,##0.000_);\(#,##0.000\)"/>
    <numFmt numFmtId="184" formatCode="#,##0.0_);\(#,##0.0\)"/>
    <numFmt numFmtId="185" formatCode="0;[Red]0"/>
    <numFmt numFmtId="186" formatCode="#,##0.00_);\(#,##0.00\)"/>
    <numFmt numFmtId="187" formatCode="0.0;[Red]0.0"/>
    <numFmt numFmtId="188" formatCode="0.00;[Red]0.00"/>
    <numFmt numFmtId="189" formatCode="#,##0_ "/>
    <numFmt numFmtId="190" formatCode="0.0_ "/>
    <numFmt numFmtId="191" formatCode="0.0%"/>
    <numFmt numFmtId="192" formatCode="0_);[Red]\(0\)"/>
    <numFmt numFmtId="193" formatCode="#,##0_);[Red]\(#,##0\)"/>
    <numFmt numFmtId="194" formatCode="#,##0;&quot;△ &quot;#,##0"/>
  </numFmts>
  <fonts count="21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8"/>
      <color rgb="FF00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Down="1">
      <left/>
      <right/>
      <top/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/>
      <top style="hair">
        <color indexed="64"/>
      </top>
      <bottom/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8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/>
      <bottom style="hair">
        <color indexed="64"/>
      </bottom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174">
    <xf numFmtId="0" fontId="0" fillId="0" borderId="0" xfId="0"/>
    <xf numFmtId="0" fontId="8" fillId="0" borderId="0" xfId="0" applyFont="1" applyBorder="1" applyAlignment="1">
      <alignment horizontal="left" vertical="center"/>
    </xf>
    <xf numFmtId="182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182" fontId="8" fillId="0" borderId="0" xfId="0" applyNumberFormat="1" applyFont="1" applyBorder="1" applyAlignment="1">
      <alignment vertical="center"/>
    </xf>
    <xf numFmtId="182" fontId="1" fillId="0" borderId="0" xfId="0" applyNumberFormat="1" applyFont="1" applyFill="1" applyBorder="1" applyAlignment="1">
      <alignment horizontal="right"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185" fontId="0" fillId="0" borderId="46" xfId="0" applyNumberFormat="1" applyFont="1" applyFill="1" applyBorder="1" applyAlignment="1">
      <alignment horizontal="center" vertical="center"/>
    </xf>
    <xf numFmtId="38" fontId="10" fillId="0" borderId="4" xfId="8" applyFont="1" applyFill="1" applyBorder="1"/>
    <xf numFmtId="191" fontId="10" fillId="0" borderId="10" xfId="7" applyNumberFormat="1" applyFont="1" applyFill="1" applyBorder="1"/>
    <xf numFmtId="38" fontId="10" fillId="0" borderId="5" xfId="8" applyFont="1" applyFill="1" applyBorder="1"/>
    <xf numFmtId="191" fontId="10" fillId="0" borderId="6" xfId="7" applyNumberFormat="1" applyFont="1" applyFill="1" applyBorder="1"/>
    <xf numFmtId="191" fontId="10" fillId="0" borderId="10" xfId="0" applyNumberFormat="1" applyFont="1" applyFill="1" applyBorder="1" applyAlignment="1">
      <alignment horizontal="right"/>
    </xf>
    <xf numFmtId="191" fontId="10" fillId="0" borderId="6" xfId="0" applyNumberFormat="1" applyFont="1" applyFill="1" applyBorder="1" applyAlignment="1">
      <alignment horizontal="right"/>
    </xf>
    <xf numFmtId="182" fontId="0" fillId="0" borderId="34" xfId="0" applyNumberFormat="1" applyFont="1" applyFill="1" applyBorder="1" applyAlignment="1">
      <alignment horizontal="right" vertical="center"/>
    </xf>
    <xf numFmtId="178" fontId="8" fillId="0" borderId="54" xfId="0" applyNumberFormat="1" applyFont="1" applyFill="1" applyBorder="1" applyAlignment="1">
      <alignment vertical="center"/>
    </xf>
    <xf numFmtId="0" fontId="8" fillId="0" borderId="9" xfId="0" applyNumberFormat="1" applyFont="1" applyFill="1" applyBorder="1" applyAlignment="1">
      <alignment vertical="center"/>
    </xf>
    <xf numFmtId="178" fontId="8" fillId="0" borderId="9" xfId="0" applyNumberFormat="1" applyFont="1" applyFill="1" applyBorder="1" applyAlignment="1">
      <alignment vertical="center"/>
    </xf>
    <xf numFmtId="178" fontId="8" fillId="0" borderId="10" xfId="0" applyNumberFormat="1" applyFont="1" applyFill="1" applyBorder="1" applyAlignment="1">
      <alignment vertical="center"/>
    </xf>
    <xf numFmtId="178" fontId="8" fillId="0" borderId="36" xfId="0" applyNumberFormat="1" applyFont="1" applyFill="1" applyBorder="1" applyAlignment="1">
      <alignment vertical="center"/>
    </xf>
    <xf numFmtId="0" fontId="8" fillId="0" borderId="31" xfId="0" applyNumberFormat="1" applyFont="1" applyFill="1" applyBorder="1" applyAlignment="1">
      <alignment vertical="center"/>
    </xf>
    <xf numFmtId="178" fontId="8" fillId="0" borderId="31" xfId="0" applyNumberFormat="1" applyFont="1" applyFill="1" applyBorder="1" applyAlignment="1">
      <alignment vertical="center"/>
    </xf>
    <xf numFmtId="178" fontId="1" fillId="0" borderId="10" xfId="0" applyNumberFormat="1" applyFont="1" applyFill="1" applyBorder="1" applyAlignment="1">
      <alignment horizontal="right" vertical="center"/>
    </xf>
    <xf numFmtId="178" fontId="1" fillId="0" borderId="21" xfId="0" applyNumberFormat="1" applyFont="1" applyFill="1" applyBorder="1" applyAlignment="1">
      <alignment horizontal="right" vertical="center"/>
    </xf>
    <xf numFmtId="191" fontId="1" fillId="0" borderId="29" xfId="0" applyNumberFormat="1" applyFont="1" applyFill="1" applyBorder="1" applyAlignment="1">
      <alignment horizontal="right" vertical="center"/>
    </xf>
    <xf numFmtId="191" fontId="1" fillId="0" borderId="21" xfId="0" applyNumberFormat="1" applyFont="1" applyFill="1" applyBorder="1" applyAlignment="1">
      <alignment horizontal="right" vertical="center"/>
    </xf>
    <xf numFmtId="178" fontId="1" fillId="0" borderId="44" xfId="0" applyNumberFormat="1" applyFont="1" applyFill="1" applyBorder="1" applyAlignment="1">
      <alignment horizontal="right" vertical="center"/>
    </xf>
    <xf numFmtId="178" fontId="1" fillId="0" borderId="2" xfId="0" applyNumberFormat="1" applyFont="1" applyFill="1" applyBorder="1" applyAlignment="1">
      <alignment horizontal="right" vertical="center"/>
    </xf>
    <xf numFmtId="178" fontId="1" fillId="0" borderId="33" xfId="0" applyNumberFormat="1" applyFont="1" applyFill="1" applyBorder="1" applyAlignment="1">
      <alignment horizontal="right" vertical="center"/>
    </xf>
    <xf numFmtId="178" fontId="1" fillId="0" borderId="16" xfId="0" applyNumberFormat="1" applyFont="1" applyFill="1" applyBorder="1" applyAlignment="1">
      <alignment horizontal="right" vertical="center"/>
    </xf>
    <xf numFmtId="191" fontId="1" fillId="0" borderId="44" xfId="0" applyNumberFormat="1" applyFont="1" applyFill="1" applyBorder="1" applyAlignment="1">
      <alignment horizontal="right" vertical="center"/>
    </xf>
    <xf numFmtId="191" fontId="1" fillId="0" borderId="16" xfId="0" applyNumberFormat="1" applyFont="1" applyFill="1" applyBorder="1" applyAlignment="1">
      <alignment horizontal="right" vertical="center"/>
    </xf>
    <xf numFmtId="191" fontId="1" fillId="0" borderId="33" xfId="0" applyNumberFormat="1" applyFont="1" applyFill="1" applyBorder="1" applyAlignment="1">
      <alignment horizontal="right" vertical="center"/>
    </xf>
    <xf numFmtId="178" fontId="1" fillId="0" borderId="54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178" fontId="10" fillId="0" borderId="33" xfId="0" applyNumberFormat="1" applyFont="1" applyFill="1" applyBorder="1" applyAlignment="1">
      <alignment horizontal="right" vertical="center"/>
    </xf>
    <xf numFmtId="178" fontId="10" fillId="0" borderId="54" xfId="0" applyNumberFormat="1" applyFont="1" applyFill="1" applyBorder="1" applyAlignment="1">
      <alignment horizontal="right" vertical="center"/>
    </xf>
    <xf numFmtId="178" fontId="10" fillId="0" borderId="44" xfId="0" applyNumberFormat="1" applyFont="1" applyFill="1" applyBorder="1" applyAlignment="1">
      <alignment horizontal="right" vertical="center"/>
    </xf>
    <xf numFmtId="178" fontId="10" fillId="0" borderId="16" xfId="0" applyNumberFormat="1" applyFont="1" applyFill="1" applyBorder="1" applyAlignment="1">
      <alignment horizontal="right" vertical="center"/>
    </xf>
    <xf numFmtId="178" fontId="10" fillId="0" borderId="10" xfId="0" applyNumberFormat="1" applyFont="1" applyFill="1" applyBorder="1" applyAlignment="1">
      <alignment horizontal="right" vertical="center"/>
    </xf>
    <xf numFmtId="178" fontId="10" fillId="0" borderId="9" xfId="0" applyNumberFormat="1" applyFont="1" applyFill="1" applyBorder="1" applyAlignment="1">
      <alignment horizontal="right" vertical="center"/>
    </xf>
    <xf numFmtId="178" fontId="10" fillId="0" borderId="4" xfId="0" applyNumberFormat="1" applyFont="1" applyFill="1" applyBorder="1" applyAlignment="1">
      <alignment horizontal="right" vertical="center"/>
    </xf>
    <xf numFmtId="178" fontId="10" fillId="0" borderId="28" xfId="0" applyNumberFormat="1" applyFont="1" applyFill="1" applyBorder="1" applyAlignment="1">
      <alignment horizontal="right" vertical="center"/>
    </xf>
    <xf numFmtId="178" fontId="10" fillId="0" borderId="36" xfId="0" applyNumberFormat="1" applyFont="1" applyFill="1" applyBorder="1" applyAlignment="1">
      <alignment horizontal="right" vertical="center"/>
    </xf>
    <xf numFmtId="178" fontId="10" fillId="0" borderId="34" xfId="0" applyNumberFormat="1" applyFont="1" applyFill="1" applyBorder="1" applyAlignment="1">
      <alignment horizontal="right" vertical="center"/>
    </xf>
    <xf numFmtId="178" fontId="10" fillId="0" borderId="37" xfId="0" applyNumberFormat="1" applyFont="1" applyFill="1" applyBorder="1" applyAlignment="1">
      <alignment horizontal="right" vertical="center"/>
    </xf>
    <xf numFmtId="178" fontId="10" fillId="0" borderId="38" xfId="0" applyNumberFormat="1" applyFont="1" applyFill="1" applyBorder="1" applyAlignment="1">
      <alignment horizontal="right" vertical="center"/>
    </xf>
    <xf numFmtId="178" fontId="10" fillId="0" borderId="31" xfId="0" applyNumberFormat="1" applyFont="1" applyFill="1" applyBorder="1" applyAlignment="1">
      <alignment horizontal="right" vertical="center"/>
    </xf>
    <xf numFmtId="193" fontId="10" fillId="0" borderId="5" xfId="0" applyNumberFormat="1" applyFont="1" applyFill="1" applyBorder="1" applyAlignment="1">
      <alignment horizontal="right" vertical="center"/>
    </xf>
    <xf numFmtId="193" fontId="10" fillId="0" borderId="30" xfId="0" applyNumberFormat="1" applyFont="1" applyFill="1" applyBorder="1" applyAlignment="1">
      <alignment horizontal="right" vertical="center"/>
    </xf>
    <xf numFmtId="193" fontId="10" fillId="0" borderId="4" xfId="0" applyNumberFormat="1" applyFont="1" applyFill="1" applyBorder="1" applyAlignment="1">
      <alignment horizontal="right" vertical="center"/>
    </xf>
    <xf numFmtId="193" fontId="10" fillId="0" borderId="28" xfId="0" applyNumberFormat="1" applyFont="1" applyFill="1" applyBorder="1" applyAlignment="1">
      <alignment horizontal="right" vertical="center"/>
    </xf>
    <xf numFmtId="193" fontId="10" fillId="0" borderId="9" xfId="0" applyNumberFormat="1" applyFont="1" applyFill="1" applyBorder="1" applyAlignment="1">
      <alignment horizontal="right" vertical="center"/>
    </xf>
    <xf numFmtId="193" fontId="10" fillId="0" borderId="54" xfId="0" applyNumberFormat="1" applyFont="1" applyFill="1" applyBorder="1" applyAlignment="1">
      <alignment horizontal="right" vertical="center"/>
    </xf>
    <xf numFmtId="184" fontId="8" fillId="0" borderId="0" xfId="0" applyNumberFormat="1" applyFont="1" applyBorder="1" applyAlignment="1">
      <alignment vertical="center"/>
    </xf>
    <xf numFmtId="178" fontId="8" fillId="0" borderId="0" xfId="0" applyNumberFormat="1" applyFont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178" fontId="8" fillId="0" borderId="5" xfId="0" applyNumberFormat="1" applyFont="1" applyFill="1" applyBorder="1" applyAlignment="1">
      <alignment horizontal="center" vertical="center"/>
    </xf>
    <xf numFmtId="38" fontId="10" fillId="0" borderId="9" xfId="8" applyFont="1" applyFill="1" applyBorder="1"/>
    <xf numFmtId="0" fontId="8" fillId="0" borderId="33" xfId="0" applyFont="1" applyFill="1" applyBorder="1" applyAlignment="1">
      <alignment horizontal="center" vertical="center"/>
    </xf>
    <xf numFmtId="178" fontId="8" fillId="0" borderId="39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178" fontId="1" fillId="0" borderId="36" xfId="0" applyNumberFormat="1" applyFont="1" applyFill="1" applyBorder="1" applyAlignment="1">
      <alignment horizontal="right" vertical="center"/>
    </xf>
    <xf numFmtId="191" fontId="10" fillId="0" borderId="4" xfId="0" applyNumberFormat="1" applyFont="1" applyFill="1" applyBorder="1" applyAlignment="1">
      <alignment horizontal="right" vertical="center"/>
    </xf>
    <xf numFmtId="191" fontId="10" fillId="0" borderId="10" xfId="0" applyNumberFormat="1" applyFont="1" applyFill="1" applyBorder="1" applyAlignment="1">
      <alignment horizontal="right" vertical="center"/>
    </xf>
    <xf numFmtId="191" fontId="10" fillId="0" borderId="5" xfId="0" applyNumberFormat="1" applyFont="1" applyFill="1" applyBorder="1" applyAlignment="1">
      <alignment horizontal="right" vertical="center"/>
    </xf>
    <xf numFmtId="191" fontId="10" fillId="0" borderId="6" xfId="0" applyNumberFormat="1" applyFont="1" applyFill="1" applyBorder="1" applyAlignment="1">
      <alignment horizontal="right" vertical="center"/>
    </xf>
    <xf numFmtId="191" fontId="10" fillId="0" borderId="33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8" fontId="8" fillId="0" borderId="28" xfId="0" applyNumberFormat="1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178" fontId="8" fillId="0" borderId="4" xfId="0" applyNumberFormat="1" applyFont="1" applyFill="1" applyBorder="1" applyAlignment="1">
      <alignment vertical="center"/>
    </xf>
    <xf numFmtId="178" fontId="1" fillId="0" borderId="20" xfId="0" applyNumberFormat="1" applyFont="1" applyFill="1" applyBorder="1" applyAlignment="1">
      <alignment horizontal="right" vertical="center"/>
    </xf>
    <xf numFmtId="178" fontId="1" fillId="0" borderId="29" xfId="0" applyNumberFormat="1" applyFont="1" applyFill="1" applyBorder="1" applyAlignment="1">
      <alignment horizontal="right" vertical="center"/>
    </xf>
    <xf numFmtId="178" fontId="1" fillId="0" borderId="4" xfId="0" applyNumberFormat="1" applyFont="1" applyFill="1" applyBorder="1" applyAlignment="1">
      <alignment horizontal="right" vertical="center"/>
    </xf>
    <xf numFmtId="178" fontId="1" fillId="0" borderId="31" xfId="0" applyNumberFormat="1" applyFont="1" applyFill="1" applyBorder="1" applyAlignment="1">
      <alignment horizontal="right" vertical="center"/>
    </xf>
    <xf numFmtId="191" fontId="1" fillId="0" borderId="37" xfId="0" applyNumberFormat="1" applyFont="1" applyFill="1" applyBorder="1" applyAlignment="1">
      <alignment horizontal="right" vertical="center"/>
    </xf>
    <xf numFmtId="191" fontId="1" fillId="0" borderId="34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91" fontId="10" fillId="0" borderId="44" xfId="0" applyNumberFormat="1" applyFont="1" applyFill="1" applyBorder="1" applyAlignment="1">
      <alignment horizontal="right" vertical="center"/>
    </xf>
    <xf numFmtId="9" fontId="10" fillId="0" borderId="39" xfId="0" applyNumberFormat="1" applyFont="1" applyFill="1" applyBorder="1" applyAlignment="1">
      <alignment horizontal="right" vertical="center"/>
    </xf>
    <xf numFmtId="191" fontId="10" fillId="0" borderId="29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78" fontId="10" fillId="0" borderId="35" xfId="0" applyNumberFormat="1" applyFont="1" applyFill="1" applyBorder="1" applyAlignment="1">
      <alignment horizontal="right" vertical="center"/>
    </xf>
    <xf numFmtId="38" fontId="8" fillId="0" borderId="0" xfId="9" applyFont="1" applyFill="1" applyBorder="1" applyAlignment="1"/>
    <xf numFmtId="182" fontId="0" fillId="0" borderId="4" xfId="0" applyNumberFormat="1" applyFont="1" applyFill="1" applyBorder="1" applyAlignment="1">
      <alignment horizontal="right" vertical="center"/>
    </xf>
    <xf numFmtId="182" fontId="1" fillId="0" borderId="4" xfId="0" applyNumberFormat="1" applyFont="1" applyFill="1" applyBorder="1" applyAlignment="1">
      <alignment horizontal="right" vertical="center"/>
    </xf>
    <xf numFmtId="182" fontId="1" fillId="0" borderId="10" xfId="0" applyNumberFormat="1" applyFont="1" applyFill="1" applyBorder="1" applyAlignment="1">
      <alignment horizontal="right" vertical="center"/>
    </xf>
    <xf numFmtId="182" fontId="0" fillId="0" borderId="10" xfId="0" applyNumberFormat="1" applyFont="1" applyFill="1" applyBorder="1" applyAlignment="1">
      <alignment horizontal="right" vertical="center"/>
    </xf>
    <xf numFmtId="182" fontId="0" fillId="0" borderId="9" xfId="0" applyNumberFormat="1" applyFont="1" applyFill="1" applyBorder="1" applyAlignment="1">
      <alignment horizontal="right" vertical="center"/>
    </xf>
    <xf numFmtId="189" fontId="10" fillId="0" borderId="4" xfId="0" applyNumberFormat="1" applyFont="1" applyFill="1" applyBorder="1" applyAlignment="1">
      <alignment horizontal="right"/>
    </xf>
    <xf numFmtId="189" fontId="10" fillId="0" borderId="5" xfId="0" applyNumberFormat="1" applyFont="1" applyFill="1" applyBorder="1" applyAlignment="1">
      <alignment horizontal="right"/>
    </xf>
    <xf numFmtId="178" fontId="1" fillId="0" borderId="35" xfId="0" applyNumberFormat="1" applyFont="1" applyFill="1" applyBorder="1" applyAlignment="1">
      <alignment horizontal="right" vertical="center"/>
    </xf>
    <xf numFmtId="178" fontId="1" fillId="0" borderId="9" xfId="0" applyNumberFormat="1" applyFont="1" applyFill="1" applyBorder="1" applyAlignment="1">
      <alignment horizontal="right" vertical="center"/>
    </xf>
    <xf numFmtId="0" fontId="0" fillId="0" borderId="44" xfId="0" applyFill="1" applyBorder="1" applyAlignment="1">
      <alignment horizontal="center" vertical="center"/>
    </xf>
    <xf numFmtId="178" fontId="8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textRotation="255"/>
    </xf>
    <xf numFmtId="0" fontId="8" fillId="0" borderId="0" xfId="0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top" textRotation="255"/>
    </xf>
    <xf numFmtId="0" fontId="8" fillId="0" borderId="0" xfId="0" applyFont="1" applyFill="1" applyBorder="1" applyAlignment="1">
      <alignment horizontal="center" vertical="top"/>
    </xf>
    <xf numFmtId="178" fontId="8" fillId="0" borderId="0" xfId="0" applyNumberFormat="1" applyFont="1" applyFill="1" applyBorder="1" applyAlignment="1">
      <alignment horizontal="center" vertical="top"/>
    </xf>
    <xf numFmtId="185" fontId="8" fillId="0" borderId="0" xfId="0" applyNumberFormat="1" applyFont="1" applyFill="1" applyBorder="1" applyAlignment="1">
      <alignment horizontal="left" vertical="center" textRotation="255"/>
    </xf>
    <xf numFmtId="185" fontId="8" fillId="0" borderId="0" xfId="0" applyNumberFormat="1" applyFont="1" applyFill="1" applyBorder="1" applyAlignment="1">
      <alignment horizontal="left" vertical="center"/>
    </xf>
    <xf numFmtId="0" fontId="8" fillId="0" borderId="7" xfId="0" applyNumberFormat="1" applyFont="1" applyFill="1" applyBorder="1" applyAlignment="1">
      <alignment horizontal="right" vertical="center"/>
    </xf>
    <xf numFmtId="0" fontId="8" fillId="0" borderId="8" xfId="0" applyNumberFormat="1" applyFont="1" applyFill="1" applyBorder="1" applyAlignment="1">
      <alignment horizontal="center" vertical="center"/>
    </xf>
    <xf numFmtId="185" fontId="8" fillId="0" borderId="2" xfId="0" applyNumberFormat="1" applyFont="1" applyFill="1" applyBorder="1" applyAlignment="1">
      <alignment horizontal="left"/>
    </xf>
    <xf numFmtId="0" fontId="8" fillId="0" borderId="3" xfId="0" applyNumberFormat="1" applyFont="1" applyFill="1" applyBorder="1" applyAlignment="1">
      <alignment horizontal="center" vertical="center"/>
    </xf>
    <xf numFmtId="185" fontId="8" fillId="0" borderId="9" xfId="0" applyNumberFormat="1" applyFont="1" applyFill="1" applyBorder="1" applyAlignment="1">
      <alignment horizontal="center" vertical="top"/>
    </xf>
    <xf numFmtId="178" fontId="8" fillId="0" borderId="4" xfId="0" applyNumberFormat="1" applyFont="1" applyFill="1" applyBorder="1" applyAlignment="1">
      <alignment horizontal="right" vertical="center"/>
    </xf>
    <xf numFmtId="185" fontId="8" fillId="0" borderId="1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>
      <alignment horizontal="right" vertical="center"/>
    </xf>
    <xf numFmtId="178" fontId="8" fillId="0" borderId="31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left" vertical="center"/>
    </xf>
    <xf numFmtId="192" fontId="8" fillId="0" borderId="4" xfId="8" applyNumberFormat="1" applyFont="1" applyFill="1" applyBorder="1" applyAlignment="1">
      <alignment horizontal="right" vertical="center" wrapText="1"/>
    </xf>
    <xf numFmtId="38" fontId="8" fillId="0" borderId="5" xfId="8" applyFont="1" applyFill="1" applyBorder="1" applyAlignment="1">
      <alignment horizontal="center" vertical="center" wrapText="1"/>
    </xf>
    <xf numFmtId="185" fontId="8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distributed" vertical="distributed"/>
    </xf>
    <xf numFmtId="182" fontId="8" fillId="0" borderId="0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vertical="center"/>
    </xf>
    <xf numFmtId="0" fontId="1" fillId="0" borderId="16" xfId="0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vertical="center"/>
    </xf>
    <xf numFmtId="182" fontId="1" fillId="0" borderId="9" xfId="0" applyNumberFormat="1" applyFont="1" applyFill="1" applyBorder="1" applyAlignment="1">
      <alignment horizontal="right" vertical="center"/>
    </xf>
    <xf numFmtId="183" fontId="1" fillId="0" borderId="0" xfId="0" applyNumberFormat="1" applyFont="1" applyFill="1" applyBorder="1" applyAlignment="1">
      <alignment vertical="center"/>
    </xf>
    <xf numFmtId="182" fontId="1" fillId="0" borderId="34" xfId="0" applyNumberFormat="1" applyFont="1" applyFill="1" applyBorder="1" applyAlignment="1">
      <alignment horizontal="right" vertical="center"/>
    </xf>
    <xf numFmtId="182" fontId="0" fillId="0" borderId="53" xfId="0" applyNumberFormat="1" applyFont="1" applyFill="1" applyBorder="1" applyAlignment="1">
      <alignment horizontal="right" vertical="center"/>
    </xf>
    <xf numFmtId="182" fontId="0" fillId="0" borderId="5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182" fontId="8" fillId="0" borderId="1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/>
    <xf numFmtId="0" fontId="0" fillId="0" borderId="0" xfId="0" applyFont="1" applyFill="1"/>
    <xf numFmtId="0" fontId="8" fillId="0" borderId="0" xfId="0" applyFont="1" applyFill="1"/>
    <xf numFmtId="0" fontId="0" fillId="0" borderId="0" xfId="0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30" xfId="0" applyFont="1" applyFill="1" applyBorder="1" applyAlignment="1">
      <alignment horizontal="center"/>
    </xf>
    <xf numFmtId="0" fontId="10" fillId="0" borderId="66" xfId="0" applyFont="1" applyFill="1" applyBorder="1"/>
    <xf numFmtId="0" fontId="10" fillId="0" borderId="26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/>
    </xf>
    <xf numFmtId="0" fontId="10" fillId="0" borderId="54" xfId="0" applyFont="1" applyFill="1" applyBorder="1"/>
    <xf numFmtId="0" fontId="10" fillId="0" borderId="4" xfId="0" applyFont="1" applyFill="1" applyBorder="1" applyAlignment="1">
      <alignment vertical="center"/>
    </xf>
    <xf numFmtId="189" fontId="10" fillId="0" borderId="9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3" fillId="0" borderId="0" xfId="0" applyFont="1" applyFill="1"/>
    <xf numFmtId="0" fontId="1" fillId="0" borderId="15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right" vertical="center"/>
    </xf>
    <xf numFmtId="182" fontId="1" fillId="0" borderId="9" xfId="0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horizontal="center" vertical="center"/>
    </xf>
    <xf numFmtId="178" fontId="1" fillId="0" borderId="10" xfId="0" applyNumberFormat="1" applyFont="1" applyFill="1" applyBorder="1" applyAlignment="1">
      <alignment horizontal="center" vertical="center"/>
    </xf>
    <xf numFmtId="178" fontId="1" fillId="0" borderId="31" xfId="0" applyNumberFormat="1" applyFont="1" applyFill="1" applyBorder="1" applyAlignment="1">
      <alignment horizontal="center" vertical="center"/>
    </xf>
    <xf numFmtId="178" fontId="1" fillId="0" borderId="35" xfId="0" applyNumberFormat="1" applyFon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horizontal="center" vertical="center"/>
    </xf>
    <xf numFmtId="178" fontId="1" fillId="0" borderId="5" xfId="0" applyNumberFormat="1" applyFont="1" applyFill="1" applyBorder="1" applyAlignment="1">
      <alignment horizontal="center" vertical="center"/>
    </xf>
    <xf numFmtId="178" fontId="1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vertical="center"/>
      <protection locked="0"/>
    </xf>
    <xf numFmtId="179" fontId="1" fillId="0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0" fontId="0" fillId="0" borderId="15" xfId="0" applyFill="1" applyBorder="1" applyAlignment="1"/>
    <xf numFmtId="0" fontId="0" fillId="0" borderId="11" xfId="0" applyFill="1" applyBorder="1" applyAlignment="1"/>
    <xf numFmtId="0" fontId="0" fillId="0" borderId="12" xfId="0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0" fillId="0" borderId="14" xfId="0" applyFill="1" applyBorder="1" applyAlignment="1"/>
    <xf numFmtId="0" fontId="0" fillId="0" borderId="12" xfId="0" applyFill="1" applyBorder="1"/>
    <xf numFmtId="0" fontId="0" fillId="0" borderId="41" xfId="0" applyFill="1" applyBorder="1"/>
    <xf numFmtId="0" fontId="0" fillId="0" borderId="40" xfId="0" applyFill="1" applyBorder="1"/>
    <xf numFmtId="0" fontId="0" fillId="0" borderId="14" xfId="0" applyFill="1" applyBorder="1"/>
    <xf numFmtId="0" fontId="0" fillId="0" borderId="2" xfId="0" applyFill="1" applyBorder="1"/>
    <xf numFmtId="0" fontId="0" fillId="0" borderId="42" xfId="0" applyFill="1" applyBorder="1"/>
    <xf numFmtId="0" fontId="0" fillId="0" borderId="43" xfId="0" applyFill="1" applyBorder="1"/>
    <xf numFmtId="0" fontId="0" fillId="0" borderId="0" xfId="0" applyFill="1" applyAlignment="1">
      <alignment horizontal="center"/>
    </xf>
    <xf numFmtId="0" fontId="0" fillId="0" borderId="11" xfId="0" applyFill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14" xfId="0" applyFill="1" applyBorder="1" applyAlignment="1">
      <alignment vertical="top"/>
    </xf>
    <xf numFmtId="0" fontId="0" fillId="0" borderId="20" xfId="0" applyFill="1" applyBorder="1"/>
    <xf numFmtId="0" fontId="0" fillId="0" borderId="17" xfId="0" applyFill="1" applyBorder="1" applyAlignment="1">
      <alignment vertical="center"/>
    </xf>
    <xf numFmtId="0" fontId="0" fillId="0" borderId="17" xfId="0" applyFill="1" applyBorder="1"/>
    <xf numFmtId="0" fontId="0" fillId="0" borderId="22" xfId="0" applyFill="1" applyBorder="1"/>
    <xf numFmtId="0" fontId="0" fillId="0" borderId="23" xfId="0" applyFill="1" applyBorder="1" applyAlignment="1">
      <alignment horizontal="center" vertical="center"/>
    </xf>
    <xf numFmtId="0" fontId="0" fillId="0" borderId="23" xfId="0" applyFill="1" applyBorder="1"/>
    <xf numFmtId="0" fontId="8" fillId="0" borderId="0" xfId="0" applyFont="1" applyFill="1" applyBorder="1" applyAlignment="1">
      <alignment horizontal="distributed" vertical="distributed"/>
    </xf>
    <xf numFmtId="0" fontId="1" fillId="0" borderId="15" xfId="0" applyFont="1" applyFill="1" applyBorder="1" applyAlignment="1"/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83" fontId="1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Fill="1" applyBorder="1" applyAlignment="1">
      <alignment vertical="center"/>
    </xf>
    <xf numFmtId="182" fontId="8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/>
    <xf numFmtId="179" fontId="8" fillId="0" borderId="0" xfId="0" applyNumberFormat="1" applyFont="1" applyFill="1" applyBorder="1" applyAlignment="1">
      <alignment horizontal="distributed" vertical="distributed"/>
    </xf>
    <xf numFmtId="178" fontId="8" fillId="0" borderId="0" xfId="0" applyNumberFormat="1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/>
    </xf>
    <xf numFmtId="0" fontId="0" fillId="0" borderId="0" xfId="0" applyNumberForma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1" xfId="0" applyNumberFormat="1" applyFont="1" applyFill="1" applyBorder="1" applyAlignment="1">
      <alignment vertical="center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42" xfId="0" applyNumberFormat="1" applyFont="1" applyFill="1" applyBorder="1" applyAlignment="1">
      <alignment horizontal="center" vertical="center"/>
    </xf>
    <xf numFmtId="0" fontId="8" fillId="0" borderId="69" xfId="0" applyNumberFormat="1" applyFont="1" applyFill="1" applyBorder="1" applyAlignment="1">
      <alignment vertical="center"/>
    </xf>
    <xf numFmtId="0" fontId="10" fillId="0" borderId="30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 wrapText="1"/>
    </xf>
    <xf numFmtId="178" fontId="8" fillId="0" borderId="21" xfId="0" applyNumberFormat="1" applyFont="1" applyFill="1" applyBorder="1" applyAlignment="1">
      <alignment vertical="center"/>
    </xf>
    <xf numFmtId="178" fontId="8" fillId="0" borderId="38" xfId="0" applyNumberFormat="1" applyFont="1" applyFill="1" applyBorder="1" applyAlignment="1">
      <alignment vertical="center"/>
    </xf>
    <xf numFmtId="178" fontId="8" fillId="0" borderId="34" xfId="0" applyNumberFormat="1" applyFont="1" applyFill="1" applyBorder="1" applyAlignment="1">
      <alignment vertical="center"/>
    </xf>
    <xf numFmtId="178" fontId="8" fillId="0" borderId="16" xfId="0" applyNumberFormat="1" applyFont="1" applyFill="1" applyBorder="1" applyAlignment="1">
      <alignment vertical="center"/>
    </xf>
    <xf numFmtId="178" fontId="8" fillId="0" borderId="33" xfId="0" applyNumberFormat="1" applyFont="1" applyFill="1" applyBorder="1" applyAlignment="1">
      <alignment vertical="center"/>
    </xf>
    <xf numFmtId="178" fontId="8" fillId="0" borderId="28" xfId="0" applyNumberFormat="1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178" fontId="8" fillId="0" borderId="36" xfId="0" applyNumberFormat="1" applyFont="1" applyFill="1" applyBorder="1" applyAlignment="1">
      <alignment horizontal="center" vertical="center"/>
    </xf>
    <xf numFmtId="178" fontId="8" fillId="0" borderId="34" xfId="0" applyNumberFormat="1" applyFont="1" applyFill="1" applyBorder="1" applyAlignment="1">
      <alignment horizontal="center" vertical="center"/>
    </xf>
    <xf numFmtId="178" fontId="8" fillId="0" borderId="35" xfId="0" applyNumberFormat="1" applyFont="1" applyFill="1" applyBorder="1" applyAlignment="1">
      <alignment vertical="center"/>
    </xf>
    <xf numFmtId="178" fontId="8" fillId="0" borderId="53" xfId="0" applyNumberFormat="1" applyFont="1" applyFill="1" applyBorder="1" applyAlignment="1">
      <alignment vertical="center"/>
    </xf>
    <xf numFmtId="178" fontId="8" fillId="0" borderId="30" xfId="0" applyNumberFormat="1" applyFont="1" applyFill="1" applyBorder="1" applyAlignment="1">
      <alignment vertical="center"/>
    </xf>
    <xf numFmtId="0" fontId="8" fillId="0" borderId="5" xfId="0" applyNumberFormat="1" applyFont="1" applyFill="1" applyBorder="1" applyAlignment="1">
      <alignment vertical="center"/>
    </xf>
    <xf numFmtId="178" fontId="8" fillId="0" borderId="5" xfId="0" applyNumberFormat="1" applyFont="1" applyFill="1" applyBorder="1" applyAlignment="1">
      <alignment vertical="center"/>
    </xf>
    <xf numFmtId="178" fontId="8" fillId="0" borderId="6" xfId="0" applyNumberFormat="1" applyFont="1" applyFill="1" applyBorder="1" applyAlignment="1">
      <alignment vertical="center"/>
    </xf>
    <xf numFmtId="178" fontId="8" fillId="0" borderId="30" xfId="0" applyNumberFormat="1" applyFont="1" applyFill="1" applyBorder="1" applyAlignment="1">
      <alignment horizontal="center" vertical="center"/>
    </xf>
    <xf numFmtId="178" fontId="8" fillId="0" borderId="6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0" fillId="0" borderId="77" xfId="0" applyFill="1" applyBorder="1" applyAlignment="1">
      <alignment horizontal="center" vertical="center"/>
    </xf>
    <xf numFmtId="0" fontId="1" fillId="0" borderId="12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left" vertical="center"/>
    </xf>
    <xf numFmtId="0" fontId="1" fillId="0" borderId="43" xfId="0" applyFont="1" applyFill="1" applyBorder="1" applyAlignment="1">
      <alignment horizontal="left" vertical="center"/>
    </xf>
    <xf numFmtId="0" fontId="1" fillId="0" borderId="74" xfId="0" applyFont="1" applyFill="1" applyBorder="1" applyAlignment="1">
      <alignment horizontal="center" vertical="top"/>
    </xf>
    <xf numFmtId="191" fontId="1" fillId="0" borderId="38" xfId="0" applyNumberFormat="1" applyFont="1" applyFill="1" applyBorder="1" applyAlignment="1">
      <alignment horizontal="right" vertical="center"/>
    </xf>
    <xf numFmtId="178" fontId="1" fillId="0" borderId="38" xfId="0" applyNumberFormat="1" applyFont="1" applyFill="1" applyBorder="1" applyAlignment="1">
      <alignment horizontal="right" vertical="center"/>
    </xf>
    <xf numFmtId="178" fontId="1" fillId="0" borderId="34" xfId="0" applyNumberFormat="1" applyFont="1" applyFill="1" applyBorder="1" applyAlignment="1">
      <alignment horizontal="right" vertical="center"/>
    </xf>
    <xf numFmtId="178" fontId="1" fillId="0" borderId="41" xfId="0" applyNumberFormat="1" applyFont="1" applyFill="1" applyBorder="1" applyAlignment="1">
      <alignment horizontal="right" vertical="center"/>
    </xf>
    <xf numFmtId="191" fontId="1" fillId="0" borderId="8" xfId="0" applyNumberFormat="1" applyFont="1" applyFill="1" applyBorder="1" applyAlignment="1">
      <alignment horizontal="right" vertical="center"/>
    </xf>
    <xf numFmtId="191" fontId="1" fillId="0" borderId="46" xfId="0" applyNumberFormat="1" applyFont="1" applyFill="1" applyBorder="1" applyAlignment="1">
      <alignment horizontal="right" vertical="center"/>
    </xf>
    <xf numFmtId="178" fontId="1" fillId="0" borderId="8" xfId="0" applyNumberFormat="1" applyFont="1" applyFill="1" applyBorder="1" applyAlignment="1">
      <alignment horizontal="right" vertical="center"/>
    </xf>
    <xf numFmtId="178" fontId="1" fillId="0" borderId="53" xfId="0" applyNumberFormat="1" applyFont="1" applyFill="1" applyBorder="1" applyAlignment="1">
      <alignment horizontal="right" vertical="center"/>
    </xf>
    <xf numFmtId="191" fontId="1" fillId="0" borderId="4" xfId="0" applyNumberFormat="1" applyFont="1" applyFill="1" applyBorder="1" applyAlignment="1">
      <alignment horizontal="right" vertical="center"/>
    </xf>
    <xf numFmtId="178" fontId="1" fillId="0" borderId="22" xfId="0" applyNumberFormat="1" applyFont="1" applyFill="1" applyBorder="1" applyAlignment="1">
      <alignment horizontal="right" vertical="center"/>
    </xf>
    <xf numFmtId="178" fontId="1" fillId="0" borderId="39" xfId="0" applyNumberFormat="1" applyFont="1" applyFill="1" applyBorder="1" applyAlignment="1">
      <alignment horizontal="right" vertical="center"/>
    </xf>
    <xf numFmtId="178" fontId="1" fillId="0" borderId="5" xfId="0" applyNumberFormat="1" applyFont="1" applyFill="1" applyBorder="1" applyAlignment="1">
      <alignment horizontal="right" vertical="center"/>
    </xf>
    <xf numFmtId="191" fontId="1" fillId="0" borderId="78" xfId="0" applyNumberFormat="1" applyFont="1" applyFill="1" applyBorder="1" applyAlignment="1">
      <alignment horizontal="right" vertical="center"/>
    </xf>
    <xf numFmtId="191" fontId="1" fillId="0" borderId="60" xfId="0" applyNumberFormat="1" applyFont="1" applyFill="1" applyBorder="1" applyAlignment="1">
      <alignment horizontal="right" vertical="center"/>
    </xf>
    <xf numFmtId="178" fontId="1" fillId="0" borderId="61" xfId="0" applyNumberFormat="1" applyFont="1" applyFill="1" applyBorder="1" applyAlignment="1">
      <alignment horizontal="right" vertical="center"/>
    </xf>
    <xf numFmtId="178" fontId="1" fillId="0" borderId="78" xfId="0" applyNumberFormat="1" applyFont="1" applyFill="1" applyBorder="1" applyAlignment="1">
      <alignment horizontal="right" vertical="center"/>
    </xf>
    <xf numFmtId="178" fontId="1" fillId="0" borderId="62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18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distributed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78" fontId="1" fillId="0" borderId="28" xfId="0" applyNumberFormat="1" applyFont="1" applyFill="1" applyBorder="1" applyAlignment="1">
      <alignment horizontal="right" vertical="center"/>
    </xf>
    <xf numFmtId="191" fontId="1" fillId="0" borderId="10" xfId="0" applyNumberFormat="1" applyFont="1" applyFill="1" applyBorder="1" applyAlignment="1">
      <alignment horizontal="right" vertical="center"/>
    </xf>
    <xf numFmtId="191" fontId="0" fillId="0" borderId="29" xfId="0" applyNumberFormat="1" applyFont="1" applyFill="1" applyBorder="1" applyAlignment="1">
      <alignment horizontal="right" vertical="center"/>
    </xf>
    <xf numFmtId="178" fontId="0" fillId="0" borderId="28" xfId="0" applyNumberFormat="1" applyFont="1" applyFill="1" applyBorder="1" applyAlignment="1">
      <alignment horizontal="right" vertical="center"/>
    </xf>
    <xf numFmtId="178" fontId="0" fillId="0" borderId="4" xfId="0" applyNumberFormat="1" applyFont="1" applyFill="1" applyBorder="1" applyAlignment="1">
      <alignment horizontal="right" vertical="center"/>
    </xf>
    <xf numFmtId="191" fontId="0" fillId="0" borderId="10" xfId="0" applyNumberFormat="1" applyFont="1" applyFill="1" applyBorder="1" applyAlignment="1">
      <alignment horizontal="right" vertical="center"/>
    </xf>
    <xf numFmtId="178" fontId="1" fillId="0" borderId="68" xfId="0" applyNumberFormat="1" applyFont="1" applyFill="1" applyBorder="1" applyAlignment="1">
      <alignment horizontal="right" vertical="center"/>
    </xf>
    <xf numFmtId="191" fontId="0" fillId="0" borderId="60" xfId="0" applyNumberFormat="1" applyFont="1" applyFill="1" applyBorder="1" applyAlignment="1">
      <alignment horizontal="right" vertical="center"/>
    </xf>
    <xf numFmtId="178" fontId="0" fillId="0" borderId="68" xfId="0" applyNumberFormat="1" applyFont="1" applyFill="1" applyBorder="1" applyAlignment="1">
      <alignment horizontal="right" vertical="center"/>
    </xf>
    <xf numFmtId="178" fontId="0" fillId="0" borderId="61" xfId="0" applyNumberFormat="1" applyFont="1" applyFill="1" applyBorder="1" applyAlignment="1">
      <alignment horizontal="right" vertical="center"/>
    </xf>
    <xf numFmtId="191" fontId="0" fillId="0" borderId="62" xfId="0" applyNumberFormat="1" applyFont="1" applyFill="1" applyBorder="1" applyAlignment="1">
      <alignment horizontal="right" vertical="center"/>
    </xf>
    <xf numFmtId="0" fontId="8" fillId="0" borderId="15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12" xfId="0" applyFont="1" applyFill="1" applyBorder="1" applyAlignment="1">
      <alignment vertical="center"/>
    </xf>
    <xf numFmtId="0" fontId="8" fillId="0" borderId="42" xfId="0" applyFont="1" applyFill="1" applyBorder="1" applyAlignment="1">
      <alignment horizontal="left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78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178" fontId="10" fillId="0" borderId="21" xfId="0" applyNumberFormat="1" applyFont="1" applyFill="1" applyBorder="1" applyAlignment="1">
      <alignment horizontal="right" vertical="center"/>
    </xf>
    <xf numFmtId="178" fontId="10" fillId="0" borderId="29" xfId="0" applyNumberFormat="1" applyFont="1" applyFill="1" applyBorder="1" applyAlignment="1">
      <alignment horizontal="right" vertical="center"/>
    </xf>
    <xf numFmtId="178" fontId="10" fillId="0" borderId="68" xfId="0" applyNumberFormat="1" applyFont="1" applyFill="1" applyBorder="1" applyAlignment="1">
      <alignment horizontal="right" vertical="center"/>
    </xf>
    <xf numFmtId="178" fontId="10" fillId="0" borderId="61" xfId="0" applyNumberFormat="1" applyFont="1" applyFill="1" applyBorder="1" applyAlignment="1">
      <alignment horizontal="right" vertical="center"/>
    </xf>
    <xf numFmtId="178" fontId="10" fillId="0" borderId="62" xfId="0" applyNumberFormat="1" applyFont="1" applyFill="1" applyBorder="1" applyAlignment="1">
      <alignment horizontal="right" vertical="center"/>
    </xf>
    <xf numFmtId="178" fontId="10" fillId="0" borderId="78" xfId="0" applyNumberFormat="1" applyFont="1" applyFill="1" applyBorder="1" applyAlignment="1">
      <alignment horizontal="right" vertical="center"/>
    </xf>
    <xf numFmtId="178" fontId="10" fillId="0" borderId="60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vertical="center"/>
    </xf>
    <xf numFmtId="0" fontId="10" fillId="0" borderId="24" xfId="0" applyFont="1" applyFill="1" applyBorder="1" applyAlignment="1">
      <alignment horizontal="center" vertical="center" wrapText="1"/>
    </xf>
    <xf numFmtId="193" fontId="10" fillId="0" borderId="25" xfId="12" applyNumberFormat="1" applyFont="1" applyFill="1" applyBorder="1" applyAlignment="1">
      <alignment horizontal="right" vertical="center"/>
    </xf>
    <xf numFmtId="193" fontId="10" fillId="0" borderId="9" xfId="0" applyNumberFormat="1" applyFont="1" applyFill="1" applyBorder="1" applyAlignment="1">
      <alignment horizontal="right" vertical="center" shrinkToFit="1"/>
    </xf>
    <xf numFmtId="193" fontId="10" fillId="0" borderId="28" xfId="12" applyNumberFormat="1" applyFont="1" applyFill="1" applyBorder="1" applyAlignment="1">
      <alignment horizontal="right" vertical="center"/>
    </xf>
    <xf numFmtId="193" fontId="10" fillId="0" borderId="4" xfId="0" applyNumberFormat="1" applyFont="1" applyFill="1" applyBorder="1" applyAlignment="1">
      <alignment horizontal="right" vertical="center" shrinkToFit="1"/>
    </xf>
    <xf numFmtId="9" fontId="10" fillId="0" borderId="6" xfId="0" applyNumberFormat="1" applyFont="1" applyFill="1" applyBorder="1" applyAlignment="1">
      <alignment horizontal="right" vertical="center"/>
    </xf>
    <xf numFmtId="193" fontId="10" fillId="0" borderId="54" xfId="12" applyNumberFormat="1" applyFont="1" applyFill="1" applyBorder="1" applyAlignment="1">
      <alignment horizontal="right" vertical="center"/>
    </xf>
    <xf numFmtId="193" fontId="10" fillId="0" borderId="24" xfId="12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3" fontId="8" fillId="0" borderId="46" xfId="0" applyNumberFormat="1" applyFont="1" applyFill="1" applyBorder="1" applyAlignment="1">
      <alignment horizontal="right" vertical="center"/>
    </xf>
    <xf numFmtId="3" fontId="17" fillId="0" borderId="0" xfId="0" applyNumberFormat="1" applyFont="1" applyFill="1" applyBorder="1" applyAlignment="1" applyProtection="1">
      <alignment horizontal="center" vertical="center"/>
      <protection locked="0"/>
    </xf>
    <xf numFmtId="193" fontId="8" fillId="0" borderId="0" xfId="0" applyNumberFormat="1" applyFont="1" applyFill="1" applyBorder="1" applyAlignment="1">
      <alignment horizontal="right" vertical="center"/>
    </xf>
    <xf numFmtId="0" fontId="12" fillId="0" borderId="15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distributed" vertical="center" wrapText="1"/>
    </xf>
    <xf numFmtId="0" fontId="10" fillId="0" borderId="21" xfId="0" applyFont="1" applyFill="1" applyBorder="1" applyAlignment="1">
      <alignment horizontal="center" vertical="center" wrapText="1"/>
    </xf>
    <xf numFmtId="178" fontId="10" fillId="0" borderId="21" xfId="0" applyNumberFormat="1" applyFont="1" applyFill="1" applyBorder="1" applyAlignment="1">
      <alignment vertical="center"/>
    </xf>
    <xf numFmtId="178" fontId="10" fillId="0" borderId="4" xfId="0" applyNumberFormat="1" applyFont="1" applyFill="1" applyBorder="1" applyAlignment="1">
      <alignment vertical="center"/>
    </xf>
    <xf numFmtId="191" fontId="10" fillId="0" borderId="29" xfId="0" applyNumberFormat="1" applyFont="1" applyFill="1" applyBorder="1" applyAlignment="1">
      <alignment vertical="center"/>
    </xf>
    <xf numFmtId="191" fontId="10" fillId="0" borderId="4" xfId="0" applyNumberFormat="1" applyFont="1" applyFill="1" applyBorder="1" applyAlignment="1">
      <alignment vertical="center"/>
    </xf>
    <xf numFmtId="191" fontId="10" fillId="0" borderId="1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20" xfId="0" applyFont="1" applyFill="1" applyBorder="1" applyAlignment="1"/>
    <xf numFmtId="0" fontId="10" fillId="0" borderId="17" xfId="0" applyFont="1" applyFill="1" applyBorder="1" applyAlignment="1">
      <alignment horizontal="distributed" vertical="center"/>
    </xf>
    <xf numFmtId="0" fontId="10" fillId="0" borderId="22" xfId="0" applyFont="1" applyFill="1" applyBorder="1" applyAlignment="1"/>
    <xf numFmtId="0" fontId="10" fillId="0" borderId="23" xfId="0" applyFont="1" applyFill="1" applyBorder="1" applyAlignment="1">
      <alignment horizontal="distributed" vertical="center"/>
    </xf>
    <xf numFmtId="0" fontId="10" fillId="0" borderId="24" xfId="0" applyFont="1" applyFill="1" applyBorder="1" applyAlignment="1">
      <alignment horizontal="center" vertical="center"/>
    </xf>
    <xf numFmtId="178" fontId="10" fillId="0" borderId="24" xfId="0" applyNumberFormat="1" applyFont="1" applyFill="1" applyBorder="1" applyAlignment="1">
      <alignment vertical="center"/>
    </xf>
    <xf numFmtId="9" fontId="10" fillId="0" borderId="23" xfId="0" applyNumberFormat="1" applyFont="1" applyFill="1" applyBorder="1" applyAlignment="1">
      <alignment vertical="center"/>
    </xf>
    <xf numFmtId="178" fontId="10" fillId="0" borderId="5" xfId="0" applyNumberFormat="1" applyFont="1" applyFill="1" applyBorder="1" applyAlignment="1">
      <alignment vertical="center"/>
    </xf>
    <xf numFmtId="9" fontId="10" fillId="0" borderId="5" xfId="0" applyNumberFormat="1" applyFont="1" applyFill="1" applyBorder="1" applyAlignment="1">
      <alignment vertical="center"/>
    </xf>
    <xf numFmtId="9" fontId="10" fillId="0" borderId="57" xfId="0" applyNumberFormat="1" applyFont="1" applyFill="1" applyBorder="1" applyAlignment="1">
      <alignment vertical="center"/>
    </xf>
    <xf numFmtId="178" fontId="10" fillId="0" borderId="0" xfId="0" applyNumberFormat="1" applyFont="1" applyFill="1" applyBorder="1" applyAlignment="1">
      <alignment horizontal="center" vertical="center"/>
    </xf>
    <xf numFmtId="187" fontId="10" fillId="0" borderId="0" xfId="0" applyNumberFormat="1" applyFont="1" applyFill="1" applyBorder="1" applyAlignment="1">
      <alignment horizontal="right" vertical="center"/>
    </xf>
    <xf numFmtId="178" fontId="10" fillId="0" borderId="0" xfId="0" applyNumberFormat="1" applyFont="1" applyFill="1" applyBorder="1" applyAlignment="1"/>
    <xf numFmtId="0" fontId="8" fillId="0" borderId="43" xfId="0" applyFont="1" applyFill="1" applyBorder="1" applyAlignment="1">
      <alignment horizontal="right" vertical="center"/>
    </xf>
    <xf numFmtId="9" fontId="10" fillId="0" borderId="10" xfId="0" applyNumberFormat="1" applyFont="1" applyFill="1" applyBorder="1" applyAlignment="1">
      <alignment horizontal="right" vertical="center"/>
    </xf>
    <xf numFmtId="178" fontId="10" fillId="0" borderId="24" xfId="0" applyNumberFormat="1" applyFont="1" applyFill="1" applyBorder="1" applyAlignment="1">
      <alignment horizontal="right" vertical="center"/>
    </xf>
    <xf numFmtId="191" fontId="10" fillId="0" borderId="23" xfId="0" applyNumberFormat="1" applyFont="1" applyFill="1" applyBorder="1" applyAlignment="1">
      <alignment horizontal="right" vertical="center"/>
    </xf>
    <xf numFmtId="178" fontId="10" fillId="0" borderId="5" xfId="0" applyNumberFormat="1" applyFont="1" applyFill="1" applyBorder="1" applyAlignment="1">
      <alignment horizontal="right" vertical="center"/>
    </xf>
    <xf numFmtId="191" fontId="10" fillId="0" borderId="57" xfId="0" applyNumberFormat="1" applyFont="1" applyFill="1" applyBorder="1" applyAlignment="1">
      <alignment horizontal="right" vertical="center"/>
    </xf>
    <xf numFmtId="178" fontId="10" fillId="0" borderId="0" xfId="0" applyNumberFormat="1" applyFont="1" applyFill="1" applyBorder="1" applyAlignment="1">
      <alignment horizontal="right" vertical="center"/>
    </xf>
    <xf numFmtId="178" fontId="10" fillId="0" borderId="0" xfId="0" applyNumberFormat="1" applyFont="1" applyFill="1" applyBorder="1" applyAlignment="1">
      <alignment vertical="center"/>
    </xf>
    <xf numFmtId="187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/>
    <xf numFmtId="187" fontId="8" fillId="0" borderId="0" xfId="0" applyNumberFormat="1" applyFont="1" applyFill="1" applyBorder="1" applyAlignment="1">
      <alignment horizontal="right"/>
    </xf>
    <xf numFmtId="0" fontId="8" fillId="0" borderId="15" xfId="0" applyNumberFormat="1" applyFont="1" applyFill="1" applyBorder="1" applyAlignment="1">
      <alignment vertical="center"/>
    </xf>
    <xf numFmtId="0" fontId="11" fillId="0" borderId="59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82" fontId="11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  <xf numFmtId="0" fontId="11" fillId="0" borderId="58" xfId="0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58" xfId="0" applyNumberFormat="1" applyFont="1" applyFill="1" applyBorder="1" applyAlignment="1">
      <alignment horizontal="right" vertical="center"/>
    </xf>
    <xf numFmtId="0" fontId="8" fillId="0" borderId="2" xfId="0" applyNumberFormat="1" applyFont="1" applyFill="1" applyBorder="1" applyAlignment="1">
      <alignment vertical="center"/>
    </xf>
    <xf numFmtId="0" fontId="8" fillId="0" borderId="20" xfId="0" applyNumberFormat="1" applyFont="1" applyFill="1" applyBorder="1" applyAlignment="1">
      <alignment vertical="center"/>
    </xf>
    <xf numFmtId="182" fontId="11" fillId="0" borderId="0" xfId="0" applyNumberFormat="1" applyFont="1" applyFill="1" applyBorder="1" applyAlignment="1">
      <alignment vertical="center"/>
    </xf>
    <xf numFmtId="0" fontId="8" fillId="0" borderId="22" xfId="0" applyNumberFormat="1" applyFont="1" applyFill="1" applyBorder="1" applyAlignment="1">
      <alignment vertical="center"/>
    </xf>
    <xf numFmtId="182" fontId="10" fillId="0" borderId="0" xfId="0" applyNumberFormat="1" applyFont="1" applyFill="1" applyBorder="1" applyAlignment="1">
      <alignment horizontal="right" vertical="center"/>
    </xf>
    <xf numFmtId="0" fontId="11" fillId="0" borderId="15" xfId="0" applyNumberFormat="1" applyFont="1" applyFill="1" applyBorder="1" applyAlignment="1">
      <alignment vertical="center"/>
    </xf>
    <xf numFmtId="0" fontId="11" fillId="0" borderId="11" xfId="0" applyNumberFormat="1" applyFont="1" applyFill="1" applyBorder="1" applyAlignment="1">
      <alignment vertical="center"/>
    </xf>
    <xf numFmtId="0" fontId="8" fillId="0" borderId="59" xfId="0" applyNumberFormat="1" applyFont="1" applyFill="1" applyBorder="1" applyAlignment="1">
      <alignment vertical="center"/>
    </xf>
    <xf numFmtId="0" fontId="11" fillId="0" borderId="12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 wrapText="1"/>
    </xf>
    <xf numFmtId="0" fontId="8" fillId="0" borderId="58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42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0" borderId="11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10" fillId="0" borderId="0" xfId="0" applyNumberFormat="1" applyFont="1" applyFill="1" applyBorder="1" applyAlignment="1">
      <alignment vertical="center"/>
    </xf>
    <xf numFmtId="0" fontId="0" fillId="0" borderId="49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16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distributed" vertical="center"/>
    </xf>
    <xf numFmtId="0" fontId="0" fillId="0" borderId="0" xfId="0" applyNumberFormat="1" applyFill="1" applyBorder="1" applyAlignment="1">
      <alignment horizontal="left" vertical="center"/>
    </xf>
    <xf numFmtId="182" fontId="8" fillId="0" borderId="0" xfId="0" applyNumberFormat="1" applyFont="1" applyFill="1" applyBorder="1" applyAlignment="1">
      <alignment horizontal="center" vertical="center"/>
    </xf>
    <xf numFmtId="0" fontId="8" fillId="0" borderId="43" xfId="0" applyNumberFormat="1" applyFont="1" applyFill="1" applyBorder="1" applyAlignment="1">
      <alignment vertical="center"/>
    </xf>
    <xf numFmtId="0" fontId="0" fillId="0" borderId="43" xfId="0" applyFill="1" applyBorder="1" applyAlignment="1">
      <alignment vertical="center"/>
    </xf>
    <xf numFmtId="0" fontId="8" fillId="0" borderId="43" xfId="0" applyNumberFormat="1" applyFont="1" applyFill="1" applyBorder="1" applyAlignment="1">
      <alignment horizontal="right" vertical="center"/>
    </xf>
    <xf numFmtId="178" fontId="10" fillId="0" borderId="11" xfId="0" applyNumberFormat="1" applyFont="1" applyFill="1" applyBorder="1" applyAlignment="1">
      <alignment vertical="center"/>
    </xf>
    <xf numFmtId="0" fontId="8" fillId="0" borderId="11" xfId="0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8" fillId="0" borderId="11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7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textRotation="255"/>
    </xf>
    <xf numFmtId="0" fontId="8" fillId="0" borderId="4" xfId="0" applyFont="1" applyFill="1" applyBorder="1" applyAlignment="1">
      <alignment horizontal="center" vertical="center" textRotation="255"/>
    </xf>
    <xf numFmtId="0" fontId="8" fillId="0" borderId="37" xfId="0" applyFont="1" applyFill="1" applyBorder="1" applyAlignment="1">
      <alignment vertical="center" textRotation="255" wrapText="1"/>
    </xf>
    <xf numFmtId="0" fontId="8" fillId="0" borderId="40" xfId="0" applyFont="1" applyFill="1" applyBorder="1" applyAlignment="1">
      <alignment vertical="center" textRotation="255" wrapText="1"/>
    </xf>
    <xf numFmtId="0" fontId="8" fillId="0" borderId="38" xfId="0" applyFont="1" applyFill="1" applyBorder="1" applyAlignment="1">
      <alignment vertical="center" textRotation="255" wrapText="1"/>
    </xf>
    <xf numFmtId="0" fontId="8" fillId="0" borderId="44" xfId="0" applyFont="1" applyFill="1" applyBorder="1" applyAlignment="1">
      <alignment vertical="center" textRotation="255" wrapText="1"/>
    </xf>
    <xf numFmtId="0" fontId="8" fillId="0" borderId="14" xfId="0" applyFont="1" applyFill="1" applyBorder="1" applyAlignment="1">
      <alignment vertical="center" textRotation="255" wrapText="1"/>
    </xf>
    <xf numFmtId="0" fontId="8" fillId="0" borderId="16" xfId="0" applyFont="1" applyFill="1" applyBorder="1" applyAlignment="1">
      <alignment vertical="center" textRotation="255" wrapText="1"/>
    </xf>
    <xf numFmtId="0" fontId="8" fillId="0" borderId="54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distributed" vertical="distributed" textRotation="255"/>
    </xf>
    <xf numFmtId="0" fontId="8" fillId="0" borderId="7" xfId="0" applyFont="1" applyFill="1" applyBorder="1" applyAlignment="1">
      <alignment horizontal="distributed" vertical="distributed" textRotation="255"/>
    </xf>
    <xf numFmtId="0" fontId="8" fillId="0" borderId="46" xfId="0" applyFont="1" applyFill="1" applyBorder="1" applyAlignment="1">
      <alignment horizontal="distributed" vertical="distributed" textRotation="255"/>
    </xf>
    <xf numFmtId="0" fontId="8" fillId="0" borderId="8" xfId="0" applyFont="1" applyFill="1" applyBorder="1" applyAlignment="1">
      <alignment horizontal="distributed" vertical="distributed" textRotation="255"/>
    </xf>
    <xf numFmtId="0" fontId="8" fillId="0" borderId="44" xfId="0" applyFont="1" applyFill="1" applyBorder="1" applyAlignment="1">
      <alignment horizontal="distributed" vertical="distributed" textRotation="255"/>
    </xf>
    <xf numFmtId="0" fontId="8" fillId="0" borderId="16" xfId="0" applyFont="1" applyFill="1" applyBorder="1" applyAlignment="1">
      <alignment horizontal="distributed" vertical="distributed" textRotation="255"/>
    </xf>
    <xf numFmtId="0" fontId="8" fillId="0" borderId="51" xfId="0" applyFont="1" applyFill="1" applyBorder="1" applyAlignment="1">
      <alignment horizontal="center" vertical="distributed" textRotation="255"/>
    </xf>
    <xf numFmtId="0" fontId="8" fillId="0" borderId="7" xfId="0" applyFont="1" applyFill="1" applyBorder="1" applyAlignment="1">
      <alignment horizontal="center" vertical="distributed" textRotation="255"/>
    </xf>
    <xf numFmtId="0" fontId="8" fillId="0" borderId="46" xfId="0" applyFont="1" applyFill="1" applyBorder="1" applyAlignment="1">
      <alignment horizontal="center" vertical="distributed" textRotation="255"/>
    </xf>
    <xf numFmtId="0" fontId="8" fillId="0" borderId="8" xfId="0" applyFont="1" applyFill="1" applyBorder="1" applyAlignment="1">
      <alignment horizontal="center" vertical="distributed" textRotation="255"/>
    </xf>
    <xf numFmtId="0" fontId="8" fillId="0" borderId="44" xfId="0" applyFont="1" applyFill="1" applyBorder="1" applyAlignment="1">
      <alignment horizontal="center" vertical="distributed" textRotation="255"/>
    </xf>
    <xf numFmtId="0" fontId="8" fillId="0" borderId="16" xfId="0" applyFont="1" applyFill="1" applyBorder="1" applyAlignment="1">
      <alignment horizontal="center" vertical="distributed" textRotation="255"/>
    </xf>
    <xf numFmtId="0" fontId="8" fillId="0" borderId="18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57" fontId="6" fillId="0" borderId="28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distributed" vertical="center"/>
    </xf>
    <xf numFmtId="0" fontId="10" fillId="0" borderId="40" xfId="0" applyFont="1" applyFill="1" applyBorder="1" applyAlignment="1">
      <alignment horizontal="distributed" vertical="center"/>
    </xf>
    <xf numFmtId="0" fontId="10" fillId="0" borderId="38" xfId="0" applyFont="1" applyFill="1" applyBorder="1" applyAlignment="1">
      <alignment horizontal="distributed" vertical="center"/>
    </xf>
    <xf numFmtId="0" fontId="10" fillId="0" borderId="44" xfId="0" applyFont="1" applyFill="1" applyBorder="1" applyAlignment="1">
      <alignment horizontal="distributed" vertical="center"/>
    </xf>
    <xf numFmtId="0" fontId="10" fillId="0" borderId="14" xfId="0" applyFont="1" applyFill="1" applyBorder="1" applyAlignment="1">
      <alignment horizontal="distributed" vertical="center"/>
    </xf>
    <xf numFmtId="0" fontId="10" fillId="0" borderId="16" xfId="0" applyFont="1" applyFill="1" applyBorder="1" applyAlignment="1">
      <alignment horizontal="distributed" vertical="center"/>
    </xf>
    <xf numFmtId="194" fontId="10" fillId="0" borderId="37" xfId="0" applyNumberFormat="1" applyFont="1" applyFill="1" applyBorder="1" applyAlignment="1">
      <alignment horizontal="center" vertical="center" shrinkToFit="1"/>
    </xf>
    <xf numFmtId="194" fontId="10" fillId="0" borderId="38" xfId="0" applyNumberFormat="1" applyFont="1" applyFill="1" applyBorder="1" applyAlignment="1">
      <alignment horizontal="center" vertical="center" shrinkToFit="1"/>
    </xf>
    <xf numFmtId="194" fontId="10" fillId="0" borderId="44" xfId="0" applyNumberFormat="1" applyFont="1" applyFill="1" applyBorder="1" applyAlignment="1">
      <alignment horizontal="center" vertical="center" shrinkToFit="1"/>
    </xf>
    <xf numFmtId="194" fontId="10" fillId="0" borderId="16" xfId="0" applyNumberFormat="1" applyFont="1" applyFill="1" applyBorder="1" applyAlignment="1">
      <alignment horizontal="center" vertical="center" shrinkToFit="1"/>
    </xf>
    <xf numFmtId="194" fontId="10" fillId="0" borderId="37" xfId="0" applyNumberFormat="1" applyFont="1" applyFill="1" applyBorder="1" applyAlignment="1">
      <alignment horizontal="right" vertical="center" shrinkToFit="1"/>
    </xf>
    <xf numFmtId="194" fontId="10" fillId="0" borderId="38" xfId="0" applyNumberFormat="1" applyFont="1" applyFill="1" applyBorder="1" applyAlignment="1">
      <alignment vertical="center" shrinkToFit="1"/>
    </xf>
    <xf numFmtId="194" fontId="10" fillId="0" borderId="44" xfId="0" applyNumberFormat="1" applyFont="1" applyFill="1" applyBorder="1" applyAlignment="1">
      <alignment vertical="center" shrinkToFit="1"/>
    </xf>
    <xf numFmtId="194" fontId="10" fillId="0" borderId="16" xfId="0" applyNumberFormat="1" applyFont="1" applyFill="1" applyBorder="1" applyAlignment="1">
      <alignment vertical="center" shrinkToFit="1"/>
    </xf>
    <xf numFmtId="194" fontId="10" fillId="0" borderId="4" xfId="0" applyNumberFormat="1" applyFont="1" applyFill="1" applyBorder="1" applyAlignment="1">
      <alignment horizontal="right" vertical="center" shrinkToFit="1"/>
    </xf>
    <xf numFmtId="194" fontId="10" fillId="0" borderId="40" xfId="0" applyNumberFormat="1" applyFont="1" applyFill="1" applyBorder="1" applyAlignment="1">
      <alignment horizontal="right" vertical="center" shrinkToFit="1"/>
    </xf>
    <xf numFmtId="194" fontId="10" fillId="0" borderId="44" xfId="0" applyNumberFormat="1" applyFont="1" applyFill="1" applyBorder="1" applyAlignment="1">
      <alignment horizontal="right" vertical="center" shrinkToFit="1"/>
    </xf>
    <xf numFmtId="194" fontId="10" fillId="0" borderId="14" xfId="0" applyNumberFormat="1" applyFont="1" applyFill="1" applyBorder="1" applyAlignment="1">
      <alignment horizontal="right" vertical="center" shrinkToFit="1"/>
    </xf>
    <xf numFmtId="0" fontId="8" fillId="0" borderId="37" xfId="0" applyFont="1" applyFill="1" applyBorder="1" applyAlignment="1">
      <alignment horizontal="left" vertical="center"/>
    </xf>
    <xf numFmtId="0" fontId="0" fillId="0" borderId="40" xfId="0" applyFont="1" applyFill="1" applyBorder="1" applyAlignment="1">
      <alignment horizontal="left" vertical="center"/>
    </xf>
    <xf numFmtId="0" fontId="0" fillId="0" borderId="38" xfId="0" applyFont="1" applyFill="1" applyBorder="1" applyAlignment="1">
      <alignment horizontal="left" vertical="center"/>
    </xf>
    <xf numFmtId="0" fontId="0" fillId="0" borderId="44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194" fontId="10" fillId="0" borderId="38" xfId="0" applyNumberFormat="1" applyFont="1" applyFill="1" applyBorder="1" applyAlignment="1">
      <alignment horizontal="right" vertical="center" shrinkToFit="1"/>
    </xf>
    <xf numFmtId="194" fontId="10" fillId="0" borderId="16" xfId="0" applyNumberFormat="1" applyFont="1" applyFill="1" applyBorder="1" applyAlignment="1">
      <alignment horizontal="right" vertical="center" shrinkToFit="1"/>
    </xf>
    <xf numFmtId="0" fontId="0" fillId="0" borderId="40" xfId="0" applyFont="1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4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10" fillId="0" borderId="37" xfId="0" applyFont="1" applyFill="1" applyBorder="1" applyAlignment="1">
      <alignment horizontal="center" vertical="center" shrinkToFit="1"/>
    </xf>
    <xf numFmtId="0" fontId="10" fillId="0" borderId="40" xfId="0" applyFont="1" applyFill="1" applyBorder="1" applyAlignment="1">
      <alignment horizontal="center" vertical="center" shrinkToFit="1"/>
    </xf>
    <xf numFmtId="0" fontId="10" fillId="0" borderId="38" xfId="0" applyFont="1" applyFill="1" applyBorder="1" applyAlignment="1">
      <alignment horizontal="center" vertical="center" shrinkToFit="1"/>
    </xf>
    <xf numFmtId="0" fontId="10" fillId="0" borderId="44" xfId="0" applyFont="1" applyFill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57" fontId="6" fillId="0" borderId="41" xfId="0" applyNumberFormat="1" applyFont="1" applyFill="1" applyBorder="1" applyAlignment="1">
      <alignment horizontal="center" vertical="distributed"/>
    </xf>
    <xf numFmtId="0" fontId="6" fillId="0" borderId="38" xfId="0" applyFont="1" applyFill="1" applyBorder="1" applyAlignment="1">
      <alignment horizontal="center" vertical="distributed"/>
    </xf>
    <xf numFmtId="0" fontId="6" fillId="0" borderId="2" xfId="0" applyFont="1" applyFill="1" applyBorder="1" applyAlignment="1">
      <alignment horizontal="center" vertical="distributed"/>
    </xf>
    <xf numFmtId="0" fontId="6" fillId="0" borderId="16" xfId="0" applyFont="1" applyFill="1" applyBorder="1" applyAlignment="1">
      <alignment horizontal="center" vertical="distributed"/>
    </xf>
    <xf numFmtId="0" fontId="11" fillId="0" borderId="37" xfId="0" applyFont="1" applyFill="1" applyBorder="1" applyAlignment="1">
      <alignment horizontal="distributed" vertical="center"/>
    </xf>
    <xf numFmtId="0" fontId="11" fillId="0" borderId="40" xfId="0" applyFont="1" applyFill="1" applyBorder="1" applyAlignment="1">
      <alignment horizontal="distributed" vertical="center"/>
    </xf>
    <xf numFmtId="0" fontId="11" fillId="0" borderId="38" xfId="0" applyFont="1" applyFill="1" applyBorder="1" applyAlignment="1">
      <alignment horizontal="distributed" vertical="center"/>
    </xf>
    <xf numFmtId="0" fontId="11" fillId="0" borderId="44" xfId="0" applyFont="1" applyFill="1" applyBorder="1" applyAlignment="1">
      <alignment horizontal="distributed" vertical="center"/>
    </xf>
    <xf numFmtId="0" fontId="11" fillId="0" borderId="14" xfId="0" applyFont="1" applyFill="1" applyBorder="1" applyAlignment="1">
      <alignment horizontal="distributed" vertical="center"/>
    </xf>
    <xf numFmtId="0" fontId="11" fillId="0" borderId="16" xfId="0" applyFont="1" applyFill="1" applyBorder="1" applyAlignment="1">
      <alignment horizontal="distributed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194" fontId="10" fillId="0" borderId="39" xfId="0" applyNumberFormat="1" applyFont="1" applyFill="1" applyBorder="1" applyAlignment="1">
      <alignment horizontal="center" vertical="center" shrinkToFit="1"/>
    </xf>
    <xf numFmtId="194" fontId="10" fillId="0" borderId="24" xfId="0" applyNumberFormat="1" applyFont="1" applyFill="1" applyBorder="1" applyAlignment="1">
      <alignment horizontal="center" vertical="center" shrinkToFit="1"/>
    </xf>
    <xf numFmtId="185" fontId="8" fillId="0" borderId="27" xfId="0" applyNumberFormat="1" applyFont="1" applyFill="1" applyBorder="1" applyAlignment="1">
      <alignment horizontal="center" vertical="center"/>
    </xf>
    <xf numFmtId="185" fontId="8" fillId="0" borderId="10" xfId="0" applyNumberFormat="1" applyFont="1" applyFill="1" applyBorder="1" applyAlignment="1">
      <alignment horizontal="center" vertical="center"/>
    </xf>
    <xf numFmtId="185" fontId="10" fillId="0" borderId="4" xfId="0" applyNumberFormat="1" applyFont="1" applyFill="1" applyBorder="1" applyAlignment="1">
      <alignment horizontal="left" vertical="center" wrapText="1"/>
    </xf>
    <xf numFmtId="185" fontId="11" fillId="0" borderId="4" xfId="0" applyNumberFormat="1" applyFont="1" applyFill="1" applyBorder="1" applyAlignment="1">
      <alignment horizontal="left" vertical="center" wrapText="1"/>
    </xf>
    <xf numFmtId="185" fontId="8" fillId="0" borderId="4" xfId="0" applyNumberFormat="1" applyFont="1" applyFill="1" applyBorder="1" applyAlignment="1">
      <alignment horizontal="center" vertical="center" wrapText="1"/>
    </xf>
    <xf numFmtId="185" fontId="8" fillId="0" borderId="4" xfId="0" applyNumberFormat="1" applyFont="1" applyFill="1" applyBorder="1" applyAlignment="1">
      <alignment horizontal="left" vertical="center" wrapText="1"/>
    </xf>
    <xf numFmtId="194" fontId="10" fillId="0" borderId="39" xfId="0" applyNumberFormat="1" applyFont="1" applyFill="1" applyBorder="1" applyAlignment="1">
      <alignment horizontal="right" vertical="center" shrinkToFit="1"/>
    </xf>
    <xf numFmtId="194" fontId="10" fillId="0" borderId="23" xfId="0" applyNumberFormat="1" applyFont="1" applyFill="1" applyBorder="1" applyAlignment="1">
      <alignment horizontal="right" vertical="center" shrinkToFit="1"/>
    </xf>
    <xf numFmtId="194" fontId="10" fillId="0" borderId="24" xfId="0" applyNumberFormat="1" applyFont="1" applyFill="1" applyBorder="1" applyAlignment="1">
      <alignment horizontal="right" vertical="center" shrinkToFit="1"/>
    </xf>
    <xf numFmtId="0" fontId="8" fillId="0" borderId="39" xfId="0" applyFont="1" applyFill="1" applyBorder="1" applyAlignment="1">
      <alignment horizontal="center" vertical="center"/>
    </xf>
    <xf numFmtId="49" fontId="8" fillId="0" borderId="43" xfId="0" applyNumberFormat="1" applyFont="1" applyFill="1" applyBorder="1" applyAlignment="1">
      <alignment horizontal="right" vertical="center"/>
    </xf>
    <xf numFmtId="185" fontId="11" fillId="0" borderId="28" xfId="0" applyNumberFormat="1" applyFont="1" applyFill="1" applyBorder="1" applyAlignment="1">
      <alignment horizontal="distributed" vertical="center"/>
    </xf>
    <xf numFmtId="185" fontId="11" fillId="0" borderId="4" xfId="0" applyNumberFormat="1" applyFont="1" applyFill="1" applyBorder="1" applyAlignment="1">
      <alignment horizontal="distributed" vertical="center"/>
    </xf>
    <xf numFmtId="185" fontId="8" fillId="0" borderId="4" xfId="0" applyNumberFormat="1" applyFont="1" applyFill="1" applyBorder="1" applyAlignment="1">
      <alignment horizontal="center" vertical="center"/>
    </xf>
    <xf numFmtId="178" fontId="8" fillId="0" borderId="4" xfId="0" applyNumberFormat="1" applyFont="1" applyFill="1" applyBorder="1" applyAlignment="1">
      <alignment horizontal="right" vertical="center"/>
    </xf>
    <xf numFmtId="185" fontId="8" fillId="0" borderId="55" xfId="0" applyNumberFormat="1" applyFont="1" applyFill="1" applyBorder="1" applyAlignment="1">
      <alignment horizontal="center" vertical="center"/>
    </xf>
    <xf numFmtId="185" fontId="8" fillId="0" borderId="56" xfId="0" applyNumberFormat="1" applyFont="1" applyFill="1" applyBorder="1" applyAlignment="1">
      <alignment horizontal="center" vertical="center"/>
    </xf>
    <xf numFmtId="185" fontId="8" fillId="0" borderId="26" xfId="0" applyNumberFormat="1" applyFont="1" applyFill="1" applyBorder="1" applyAlignment="1">
      <alignment horizontal="center" vertical="center"/>
    </xf>
    <xf numFmtId="185" fontId="8" fillId="0" borderId="32" xfId="0" applyNumberFormat="1" applyFont="1" applyFill="1" applyBorder="1" applyAlignment="1">
      <alignment horizontal="center"/>
    </xf>
    <xf numFmtId="185" fontId="8" fillId="0" borderId="35" xfId="0" applyNumberFormat="1" applyFont="1" applyFill="1" applyBorder="1" applyAlignment="1">
      <alignment horizontal="center"/>
    </xf>
    <xf numFmtId="185" fontId="8" fillId="0" borderId="18" xfId="0" applyNumberFormat="1" applyFont="1" applyFill="1" applyBorder="1" applyAlignment="1">
      <alignment horizontal="center" vertical="center"/>
    </xf>
    <xf numFmtId="185" fontId="8" fillId="0" borderId="48" xfId="0" applyNumberFormat="1" applyFont="1" applyFill="1" applyBorder="1" applyAlignment="1">
      <alignment horizontal="center" vertical="center"/>
    </xf>
    <xf numFmtId="185" fontId="8" fillId="0" borderId="19" xfId="0" applyNumberFormat="1" applyFont="1" applyFill="1" applyBorder="1" applyAlignment="1">
      <alignment horizontal="center" vertical="center"/>
    </xf>
    <xf numFmtId="185" fontId="10" fillId="0" borderId="4" xfId="0" applyNumberFormat="1" applyFont="1" applyFill="1" applyBorder="1" applyAlignment="1">
      <alignment horizontal="center" vertical="center"/>
    </xf>
    <xf numFmtId="178" fontId="8" fillId="0" borderId="29" xfId="0" applyNumberFormat="1" applyFont="1" applyFill="1" applyBorder="1" applyAlignment="1">
      <alignment horizontal="right" vertical="center"/>
    </xf>
    <xf numFmtId="178" fontId="8" fillId="0" borderId="17" xfId="0" applyNumberFormat="1" applyFont="1" applyFill="1" applyBorder="1" applyAlignment="1">
      <alignment horizontal="right" vertical="center"/>
    </xf>
    <xf numFmtId="178" fontId="8" fillId="0" borderId="21" xfId="0" applyNumberFormat="1" applyFont="1" applyFill="1" applyBorder="1" applyAlignment="1">
      <alignment horizontal="right" vertical="center"/>
    </xf>
    <xf numFmtId="185" fontId="8" fillId="0" borderId="30" xfId="0" applyNumberFormat="1" applyFont="1" applyFill="1" applyBorder="1" applyAlignment="1">
      <alignment horizontal="center" vertical="center"/>
    </xf>
    <xf numFmtId="185" fontId="8" fillId="0" borderId="5" xfId="0" applyNumberFormat="1" applyFont="1" applyFill="1" applyBorder="1" applyAlignment="1">
      <alignment horizontal="center" vertical="center"/>
    </xf>
    <xf numFmtId="178" fontId="8" fillId="0" borderId="5" xfId="0" applyNumberFormat="1" applyFont="1" applyFill="1" applyBorder="1" applyAlignment="1">
      <alignment horizontal="right" vertical="center"/>
    </xf>
    <xf numFmtId="185" fontId="11" fillId="0" borderId="20" xfId="0" applyNumberFormat="1" applyFont="1" applyFill="1" applyBorder="1" applyAlignment="1">
      <alignment horizontal="distributed" vertical="center"/>
    </xf>
    <xf numFmtId="0" fontId="11" fillId="0" borderId="21" xfId="0" applyFont="1" applyFill="1" applyBorder="1" applyAlignment="1">
      <alignment horizontal="distributed" vertical="center"/>
    </xf>
    <xf numFmtId="185" fontId="8" fillId="0" borderId="29" xfId="0" applyNumberFormat="1" applyFont="1" applyFill="1" applyBorder="1" applyAlignment="1">
      <alignment horizontal="center" vertical="center"/>
    </xf>
    <xf numFmtId="185" fontId="8" fillId="0" borderId="21" xfId="0" applyNumberFormat="1" applyFont="1" applyFill="1" applyBorder="1" applyAlignment="1">
      <alignment horizontal="center" vertical="center"/>
    </xf>
    <xf numFmtId="182" fontId="0" fillId="0" borderId="5" xfId="0" applyNumberFormat="1" applyFont="1" applyFill="1" applyBorder="1" applyAlignment="1">
      <alignment horizontal="right" vertical="center"/>
    </xf>
    <xf numFmtId="182" fontId="1" fillId="0" borderId="5" xfId="0" applyNumberFormat="1" applyFont="1" applyFill="1" applyBorder="1" applyAlignment="1">
      <alignment horizontal="right" vertical="center"/>
    </xf>
    <xf numFmtId="182" fontId="1" fillId="0" borderId="6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0" fontId="0" fillId="0" borderId="11" xfId="0" applyFill="1" applyBorder="1" applyAlignment="1"/>
    <xf numFmtId="0" fontId="0" fillId="0" borderId="22" xfId="0" applyFill="1" applyBorder="1" applyAlignment="1">
      <alignment horizontal="right" vertical="center"/>
    </xf>
    <xf numFmtId="0" fontId="0" fillId="0" borderId="23" xfId="0" applyFont="1" applyFill="1" applyBorder="1" applyAlignment="1">
      <alignment horizontal="right" vertical="center"/>
    </xf>
    <xf numFmtId="0" fontId="0" fillId="0" borderId="24" xfId="0" applyFont="1" applyFill="1" applyBorder="1" applyAlignment="1">
      <alignment horizontal="right" vertical="center"/>
    </xf>
    <xf numFmtId="182" fontId="0" fillId="0" borderId="4" xfId="0" applyNumberFormat="1" applyFont="1" applyFill="1" applyBorder="1" applyAlignment="1">
      <alignment horizontal="right" vertical="center"/>
    </xf>
    <xf numFmtId="182" fontId="1" fillId="0" borderId="4" xfId="0" applyNumberFormat="1" applyFont="1" applyFill="1" applyBorder="1" applyAlignment="1">
      <alignment horizontal="right" vertical="center"/>
    </xf>
    <xf numFmtId="182" fontId="1" fillId="0" borderId="10" xfId="0" applyNumberFormat="1" applyFont="1" applyFill="1" applyBorder="1" applyAlignment="1">
      <alignment horizontal="right" vertical="center"/>
    </xf>
    <xf numFmtId="182" fontId="0" fillId="0" borderId="9" xfId="0" applyNumberFormat="1" applyFont="1" applyFill="1" applyBorder="1" applyAlignment="1">
      <alignment horizontal="right" vertical="center"/>
    </xf>
    <xf numFmtId="182" fontId="0" fillId="0" borderId="9" xfId="0" applyNumberFormat="1" applyFill="1" applyBorder="1" applyAlignment="1">
      <alignment horizontal="right" vertical="center"/>
    </xf>
    <xf numFmtId="182" fontId="1" fillId="0" borderId="9" xfId="0" applyNumberFormat="1" applyFont="1" applyFill="1" applyBorder="1" applyAlignment="1">
      <alignment horizontal="right" vertical="center"/>
    </xf>
    <xf numFmtId="182" fontId="1" fillId="0" borderId="33" xfId="0" applyNumberFormat="1" applyFont="1" applyFill="1" applyBorder="1" applyAlignment="1">
      <alignment horizontal="right" vertical="center"/>
    </xf>
    <xf numFmtId="0" fontId="0" fillId="0" borderId="20" xfId="0" applyFill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0" fontId="1" fillId="0" borderId="21" xfId="0" applyFont="1" applyFill="1" applyBorder="1" applyAlignment="1">
      <alignment horizontal="right" vertical="center"/>
    </xf>
    <xf numFmtId="182" fontId="0" fillId="0" borderId="4" xfId="0" applyNumberForma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182" fontId="0" fillId="0" borderId="10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  <xf numFmtId="182" fontId="0" fillId="0" borderId="39" xfId="0" applyNumberFormat="1" applyFont="1" applyFill="1" applyBorder="1" applyAlignment="1">
      <alignment horizontal="right" vertical="center"/>
    </xf>
    <xf numFmtId="182" fontId="0" fillId="0" borderId="23" xfId="0" applyNumberFormat="1" applyFont="1" applyFill="1" applyBorder="1" applyAlignment="1">
      <alignment horizontal="right" vertical="center"/>
    </xf>
    <xf numFmtId="182" fontId="0" fillId="0" borderId="24" xfId="0" applyNumberFormat="1" applyFont="1" applyFill="1" applyBorder="1" applyAlignment="1">
      <alignment horizontal="right" vertical="center"/>
    </xf>
    <xf numFmtId="186" fontId="1" fillId="0" borderId="39" xfId="0" applyNumberFormat="1" applyFont="1" applyFill="1" applyBorder="1" applyAlignment="1">
      <alignment horizontal="right" vertical="center"/>
    </xf>
    <xf numFmtId="186" fontId="1" fillId="0" borderId="23" xfId="0" applyNumberFormat="1" applyFont="1" applyFill="1" applyBorder="1" applyAlignment="1">
      <alignment horizontal="right" vertical="center"/>
    </xf>
    <xf numFmtId="186" fontId="1" fillId="0" borderId="24" xfId="0" applyNumberFormat="1" applyFont="1" applyFill="1" applyBorder="1" applyAlignment="1">
      <alignment horizontal="right" vertical="center"/>
    </xf>
    <xf numFmtId="182" fontId="0" fillId="0" borderId="57" xfId="0" applyNumberFormat="1" applyFont="1" applyFill="1" applyBorder="1" applyAlignment="1">
      <alignment horizontal="right" vertical="center"/>
    </xf>
    <xf numFmtId="186" fontId="1" fillId="0" borderId="29" xfId="0" applyNumberFormat="1" applyFont="1" applyFill="1" applyBorder="1" applyAlignment="1">
      <alignment horizontal="right" vertical="center"/>
    </xf>
    <xf numFmtId="186" fontId="1" fillId="0" borderId="17" xfId="0" applyNumberFormat="1" applyFont="1" applyFill="1" applyBorder="1" applyAlignment="1">
      <alignment horizontal="right" vertical="center"/>
    </xf>
    <xf numFmtId="186" fontId="1" fillId="0" borderId="21" xfId="0" applyNumberFormat="1" applyFont="1" applyFill="1" applyBorder="1" applyAlignment="1">
      <alignment horizontal="right" vertical="center"/>
    </xf>
    <xf numFmtId="182" fontId="0" fillId="0" borderId="29" xfId="0" applyNumberFormat="1" applyFont="1" applyFill="1" applyBorder="1" applyAlignment="1">
      <alignment horizontal="right" vertical="center"/>
    </xf>
    <xf numFmtId="182" fontId="0" fillId="0" borderId="17" xfId="0" applyNumberFormat="1" applyFont="1" applyFill="1" applyBorder="1" applyAlignment="1">
      <alignment horizontal="right" vertical="center"/>
    </xf>
    <xf numFmtId="182" fontId="0" fillId="0" borderId="50" xfId="0" applyNumberFormat="1" applyFont="1" applyFill="1" applyBorder="1" applyAlignment="1">
      <alignment horizontal="right" vertical="center"/>
    </xf>
    <xf numFmtId="182" fontId="0" fillId="0" borderId="16" xfId="0" applyNumberFormat="1" applyFont="1" applyFill="1" applyBorder="1" applyAlignment="1">
      <alignment horizontal="right" vertical="center"/>
    </xf>
    <xf numFmtId="182" fontId="0" fillId="0" borderId="33" xfId="0" applyNumberFormat="1" applyFont="1" applyFill="1" applyBorder="1" applyAlignment="1">
      <alignment horizontal="right" vertical="center"/>
    </xf>
    <xf numFmtId="182" fontId="0" fillId="0" borderId="21" xfId="0" applyNumberFormat="1" applyFont="1" applyFill="1" applyBorder="1" applyAlignment="1">
      <alignment horizontal="right" vertical="center"/>
    </xf>
    <xf numFmtId="182" fontId="1" fillId="0" borderId="29" xfId="0" applyNumberFormat="1" applyFont="1" applyFill="1" applyBorder="1" applyAlignment="1">
      <alignment horizontal="right" vertical="center"/>
    </xf>
    <xf numFmtId="182" fontId="1" fillId="0" borderId="17" xfId="0" applyNumberFormat="1" applyFont="1" applyFill="1" applyBorder="1" applyAlignment="1">
      <alignment horizontal="right" vertical="center"/>
    </xf>
    <xf numFmtId="182" fontId="1" fillId="0" borderId="21" xfId="0" applyNumberFormat="1" applyFont="1" applyFill="1" applyBorder="1" applyAlignment="1">
      <alignment horizontal="right" vertical="center"/>
    </xf>
    <xf numFmtId="182" fontId="1" fillId="0" borderId="50" xfId="0" applyNumberFormat="1" applyFont="1" applyFill="1" applyBorder="1" applyAlignment="1">
      <alignment horizontal="right" vertical="center"/>
    </xf>
    <xf numFmtId="182" fontId="1" fillId="0" borderId="16" xfId="0" applyNumberFormat="1" applyFont="1" applyFill="1" applyBorder="1" applyAlignment="1">
      <alignment horizontal="right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right" vertical="center"/>
    </xf>
    <xf numFmtId="182" fontId="0" fillId="0" borderId="4" xfId="0" applyNumberFormat="1" applyFont="1" applyFill="1" applyBorder="1" applyAlignment="1">
      <alignment horizontal="center" vertical="center"/>
    </xf>
    <xf numFmtId="186" fontId="0" fillId="0" borderId="4" xfId="0" applyNumberFormat="1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/>
    </xf>
    <xf numFmtId="182" fontId="0" fillId="0" borderId="5" xfId="0" applyNumberFormat="1" applyFont="1" applyFill="1" applyBorder="1" applyAlignment="1">
      <alignment horizontal="center" vertical="center"/>
    </xf>
    <xf numFmtId="186" fontId="0" fillId="0" borderId="5" xfId="0" applyNumberFormat="1" applyFont="1" applyFill="1" applyBorder="1" applyAlignment="1">
      <alignment horizontal="center" vertical="center"/>
    </xf>
    <xf numFmtId="182" fontId="0" fillId="0" borderId="6" xfId="0" applyNumberFormat="1" applyFont="1" applyFill="1" applyBorder="1" applyAlignment="1">
      <alignment horizontal="right" vertical="center"/>
    </xf>
    <xf numFmtId="182" fontId="0" fillId="0" borderId="9" xfId="0" applyNumberFormat="1" applyFont="1" applyFill="1" applyBorder="1" applyAlignment="1">
      <alignment horizontal="center" vertical="center"/>
    </xf>
    <xf numFmtId="186" fontId="0" fillId="0" borderId="9" xfId="0" applyNumberFormat="1" applyFont="1" applyFill="1" applyBorder="1" applyAlignment="1">
      <alignment horizontal="center" vertical="center"/>
    </xf>
    <xf numFmtId="182" fontId="1" fillId="0" borderId="4" xfId="0" applyNumberFormat="1" applyFont="1" applyFill="1" applyBorder="1" applyAlignment="1">
      <alignment horizontal="center" vertical="center"/>
    </xf>
    <xf numFmtId="186" fontId="1" fillId="0" borderId="4" xfId="0" applyNumberFormat="1" applyFont="1" applyFill="1" applyBorder="1" applyAlignment="1">
      <alignment horizontal="center" vertical="center"/>
    </xf>
    <xf numFmtId="186" fontId="1" fillId="0" borderId="31" xfId="0" applyNumberFormat="1" applyFont="1" applyFill="1" applyBorder="1" applyAlignment="1">
      <alignment horizontal="center" vertical="center"/>
    </xf>
    <xf numFmtId="182" fontId="1" fillId="0" borderId="31" xfId="0" applyNumberFormat="1" applyFont="1" applyFill="1" applyBorder="1" applyAlignment="1">
      <alignment horizontal="right" vertical="center"/>
    </xf>
    <xf numFmtId="182" fontId="1" fillId="0" borderId="34" xfId="0" applyNumberFormat="1" applyFont="1" applyFill="1" applyBorder="1" applyAlignment="1">
      <alignment horizontal="right" vertical="center"/>
    </xf>
    <xf numFmtId="182" fontId="1" fillId="0" borderId="9" xfId="0" applyNumberFormat="1" applyFont="1" applyFill="1" applyBorder="1" applyAlignment="1">
      <alignment horizontal="center" vertical="center"/>
    </xf>
    <xf numFmtId="186" fontId="1" fillId="0" borderId="9" xfId="0" applyNumberFormat="1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right" vertical="center"/>
    </xf>
    <xf numFmtId="0" fontId="12" fillId="0" borderId="2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182" fontId="1" fillId="0" borderId="26" xfId="0" applyNumberFormat="1" applyFont="1" applyFill="1" applyBorder="1" applyAlignment="1">
      <alignment horizontal="center" vertical="center"/>
    </xf>
    <xf numFmtId="183" fontId="1" fillId="0" borderId="32" xfId="0" applyNumberFormat="1" applyFont="1" applyFill="1" applyBorder="1" applyAlignment="1">
      <alignment horizontal="center" vertical="center"/>
    </xf>
    <xf numFmtId="183" fontId="1" fillId="0" borderId="26" xfId="0" applyNumberFormat="1" applyFont="1" applyFill="1" applyBorder="1" applyAlignment="1">
      <alignment horizontal="center" vertical="center"/>
    </xf>
    <xf numFmtId="183" fontId="1" fillId="0" borderId="27" xfId="0" applyNumberFormat="1" applyFont="1" applyFill="1" applyBorder="1" applyAlignment="1">
      <alignment horizontal="center" vertical="center"/>
    </xf>
    <xf numFmtId="183" fontId="1" fillId="0" borderId="4" xfId="0" applyNumberFormat="1" applyFont="1" applyFill="1" applyBorder="1" applyAlignment="1">
      <alignment horizontal="center" vertical="center"/>
    </xf>
    <xf numFmtId="183" fontId="1" fillId="0" borderId="1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83" fontId="1" fillId="0" borderId="9" xfId="0" applyNumberFormat="1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right" vertical="center"/>
    </xf>
    <xf numFmtId="0" fontId="12" fillId="0" borderId="24" xfId="0" applyFont="1" applyFill="1" applyBorder="1" applyAlignment="1">
      <alignment horizontal="right" vertical="center"/>
    </xf>
    <xf numFmtId="0" fontId="10" fillId="0" borderId="66" xfId="0" applyFont="1" applyFill="1" applyBorder="1" applyAlignment="1">
      <alignment horizontal="right" vertical="center"/>
    </xf>
    <xf numFmtId="0" fontId="10" fillId="0" borderId="45" xfId="0" applyFont="1" applyFill="1" applyBorder="1" applyAlignment="1">
      <alignment horizontal="right" vertical="center"/>
    </xf>
    <xf numFmtId="0" fontId="10" fillId="0" borderId="26" xfId="0" applyFont="1" applyFill="1" applyBorder="1" applyAlignment="1">
      <alignment vertical="center" wrapText="1"/>
    </xf>
    <xf numFmtId="0" fontId="10" fillId="0" borderId="4" xfId="0" applyFont="1" applyFill="1" applyBorder="1"/>
    <xf numFmtId="0" fontId="10" fillId="0" borderId="26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0" fillId="0" borderId="45" xfId="0" applyFont="1" applyFill="1" applyBorder="1" applyAlignment="1">
      <alignment horizontal="left" vertical="center"/>
    </xf>
    <xf numFmtId="0" fontId="10" fillId="0" borderId="5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/>
    </xf>
    <xf numFmtId="189" fontId="10" fillId="0" borderId="4" xfId="0" applyNumberFormat="1" applyFont="1" applyFill="1" applyBorder="1" applyAlignment="1">
      <alignment horizontal="right"/>
    </xf>
    <xf numFmtId="189" fontId="10" fillId="0" borderId="9" xfId="0" applyNumberFormat="1" applyFont="1" applyFill="1" applyBorder="1" applyAlignment="1">
      <alignment horizontal="right"/>
    </xf>
    <xf numFmtId="189" fontId="10" fillId="0" borderId="5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89" fontId="10" fillId="0" borderId="29" xfId="0" applyNumberFormat="1" applyFont="1" applyFill="1" applyBorder="1" applyAlignment="1">
      <alignment horizontal="right"/>
    </xf>
    <xf numFmtId="189" fontId="10" fillId="0" borderId="21" xfId="0" applyNumberFormat="1" applyFont="1" applyFill="1" applyBorder="1" applyAlignment="1">
      <alignment horizontal="right"/>
    </xf>
    <xf numFmtId="0" fontId="0" fillId="0" borderId="11" xfId="0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3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wrapText="1" shrinkToFit="1"/>
    </xf>
    <xf numFmtId="0" fontId="0" fillId="0" borderId="2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wrapText="1" shrinkToFit="1"/>
    </xf>
    <xf numFmtId="0" fontId="10" fillId="0" borderId="21" xfId="0" applyFont="1" applyFill="1" applyBorder="1" applyAlignment="1">
      <alignment horizontal="center" wrapText="1" shrinkToFit="1"/>
    </xf>
    <xf numFmtId="0" fontId="0" fillId="0" borderId="0" xfId="0" applyFill="1" applyAlignment="1">
      <alignment horizontal="left"/>
    </xf>
    <xf numFmtId="0" fontId="0" fillId="0" borderId="43" xfId="0" applyFill="1" applyBorder="1" applyAlignment="1">
      <alignment horizontal="center" shrinkToFit="1"/>
    </xf>
    <xf numFmtId="0" fontId="0" fillId="0" borderId="11" xfId="0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center"/>
    </xf>
    <xf numFmtId="0" fontId="8" fillId="0" borderId="5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44" xfId="0" applyFont="1" applyFill="1" applyBorder="1" applyAlignment="1">
      <alignment horizontal="center"/>
    </xf>
    <xf numFmtId="0" fontId="8" fillId="0" borderId="49" xfId="0" applyFont="1" applyFill="1" applyBorder="1" applyAlignment="1">
      <alignment horizontal="center"/>
    </xf>
    <xf numFmtId="0" fontId="0" fillId="0" borderId="17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0" fillId="0" borderId="20" xfId="0" applyFont="1" applyFill="1" applyBorder="1" applyAlignment="1">
      <alignment horizontal="center" wrapText="1" shrinkToFit="1"/>
    </xf>
    <xf numFmtId="0" fontId="0" fillId="0" borderId="43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11" xfId="0" applyFill="1" applyBorder="1" applyAlignment="1">
      <alignment horizontal="right"/>
    </xf>
    <xf numFmtId="0" fontId="0" fillId="0" borderId="67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0" fillId="0" borderId="3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wrapText="1"/>
    </xf>
    <xf numFmtId="0" fontId="8" fillId="0" borderId="40" xfId="0" applyFont="1" applyFill="1" applyBorder="1" applyAlignment="1">
      <alignment horizontal="center" wrapText="1"/>
    </xf>
    <xf numFmtId="0" fontId="8" fillId="0" borderId="79" xfId="0" applyFont="1" applyFill="1" applyBorder="1" applyAlignment="1">
      <alignment horizontal="center" wrapText="1"/>
    </xf>
    <xf numFmtId="0" fontId="8" fillId="0" borderId="44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8" fillId="0" borderId="49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191" fontId="0" fillId="0" borderId="17" xfId="0" applyNumberFormat="1" applyFill="1" applyBorder="1" applyAlignment="1">
      <alignment horizontal="right"/>
    </xf>
    <xf numFmtId="191" fontId="0" fillId="0" borderId="50" xfId="0" applyNumberFormat="1" applyFill="1" applyBorder="1" applyAlignment="1">
      <alignment horizontal="right"/>
    </xf>
    <xf numFmtId="0" fontId="0" fillId="0" borderId="36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0" fontId="0" fillId="0" borderId="38" xfId="0" applyFill="1" applyBorder="1" applyAlignment="1">
      <alignment horizontal="center" vertical="center"/>
    </xf>
    <xf numFmtId="0" fontId="0" fillId="0" borderId="30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9" fontId="0" fillId="0" borderId="23" xfId="0" applyNumberFormat="1" applyFill="1" applyBorder="1" applyAlignment="1">
      <alignment horizontal="right"/>
    </xf>
    <xf numFmtId="9" fontId="0" fillId="0" borderId="57" xfId="0" applyNumberFormat="1" applyFill="1" applyBorder="1" applyAlignment="1">
      <alignment horizontal="right"/>
    </xf>
    <xf numFmtId="0" fontId="1" fillId="0" borderId="25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52" xfId="0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/>
    </xf>
    <xf numFmtId="185" fontId="1" fillId="0" borderId="31" xfId="0" applyNumberFormat="1" applyFont="1" applyFill="1" applyBorder="1" applyAlignment="1">
      <alignment horizontal="right" vertical="center"/>
    </xf>
    <xf numFmtId="185" fontId="1" fillId="0" borderId="9" xfId="0" applyNumberFormat="1" applyFont="1" applyFill="1" applyBorder="1" applyAlignment="1">
      <alignment horizontal="right" vertical="center"/>
    </xf>
    <xf numFmtId="191" fontId="1" fillId="0" borderId="31" xfId="0" applyNumberFormat="1" applyFont="1" applyFill="1" applyBorder="1" applyAlignment="1">
      <alignment horizontal="right" vertical="center"/>
    </xf>
    <xf numFmtId="191" fontId="1" fillId="0" borderId="9" xfId="0" applyNumberFormat="1" applyFont="1" applyFill="1" applyBorder="1" applyAlignment="1">
      <alignment horizontal="right" vertical="center"/>
    </xf>
    <xf numFmtId="178" fontId="1" fillId="0" borderId="34" xfId="0" applyNumberFormat="1" applyFont="1" applyFill="1" applyBorder="1" applyAlignment="1">
      <alignment horizontal="right" vertical="center"/>
    </xf>
    <xf numFmtId="178" fontId="1" fillId="0" borderId="33" xfId="0" applyNumberFormat="1" applyFont="1" applyFill="1" applyBorder="1" applyAlignment="1">
      <alignment horizontal="right" vertical="center"/>
    </xf>
    <xf numFmtId="0" fontId="12" fillId="0" borderId="41" xfId="0" applyFont="1" applyFill="1" applyBorder="1" applyAlignment="1">
      <alignment horizontal="right" vertical="center"/>
    </xf>
    <xf numFmtId="0" fontId="12" fillId="0" borderId="40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14" xfId="0" applyFont="1" applyFill="1" applyBorder="1" applyAlignment="1">
      <alignment horizontal="right" vertical="center"/>
    </xf>
    <xf numFmtId="178" fontId="1" fillId="0" borderId="36" xfId="0" applyNumberFormat="1" applyFont="1" applyFill="1" applyBorder="1" applyAlignment="1">
      <alignment horizontal="right" vertical="center"/>
    </xf>
    <xf numFmtId="178" fontId="1" fillId="0" borderId="54" xfId="0" applyNumberFormat="1" applyFont="1" applyFill="1" applyBorder="1" applyAlignment="1">
      <alignment horizontal="right" vertical="center"/>
    </xf>
    <xf numFmtId="178" fontId="1" fillId="0" borderId="31" xfId="0" applyNumberFormat="1" applyFont="1" applyFill="1" applyBorder="1" applyAlignment="1">
      <alignment horizontal="right" vertical="center"/>
    </xf>
    <xf numFmtId="178" fontId="1" fillId="0" borderId="9" xfId="0" applyNumberFormat="1" applyFont="1" applyFill="1" applyBorder="1" applyAlignment="1">
      <alignment horizontal="right" vertical="center"/>
    </xf>
    <xf numFmtId="178" fontId="1" fillId="0" borderId="63" xfId="0" applyNumberFormat="1" applyFont="1" applyFill="1" applyBorder="1" applyAlignment="1">
      <alignment horizontal="right" vertical="center"/>
    </xf>
    <xf numFmtId="178" fontId="1" fillId="0" borderId="64" xfId="0" applyNumberFormat="1" applyFont="1" applyFill="1" applyBorder="1" applyAlignment="1">
      <alignment horizontal="right" vertical="center"/>
    </xf>
    <xf numFmtId="191" fontId="1" fillId="0" borderId="31" xfId="0" applyNumberFormat="1" applyFont="1" applyFill="1" applyBorder="1" applyAlignment="1">
      <alignment vertical="center"/>
    </xf>
    <xf numFmtId="191" fontId="1" fillId="0" borderId="9" xfId="0" applyNumberFormat="1" applyFont="1" applyFill="1" applyBorder="1" applyAlignment="1">
      <alignment vertical="center"/>
    </xf>
    <xf numFmtId="178" fontId="1" fillId="0" borderId="63" xfId="0" applyNumberFormat="1" applyFont="1" applyFill="1" applyBorder="1" applyAlignment="1">
      <alignment vertical="center"/>
    </xf>
    <xf numFmtId="178" fontId="1" fillId="0" borderId="64" xfId="0" applyNumberFormat="1" applyFont="1" applyFill="1" applyBorder="1" applyAlignment="1">
      <alignment vertical="center"/>
    </xf>
    <xf numFmtId="178" fontId="1" fillId="0" borderId="31" xfId="0" applyNumberFormat="1" applyFont="1" applyFill="1" applyBorder="1" applyAlignment="1">
      <alignment vertical="center"/>
    </xf>
    <xf numFmtId="178" fontId="1" fillId="0" borderId="9" xfId="0" applyNumberFormat="1" applyFont="1" applyFill="1" applyBorder="1" applyAlignment="1">
      <alignment vertical="center"/>
    </xf>
    <xf numFmtId="178" fontId="1" fillId="0" borderId="34" xfId="0" applyNumberFormat="1" applyFont="1" applyFill="1" applyBorder="1" applyAlignment="1">
      <alignment vertical="center"/>
    </xf>
    <xf numFmtId="178" fontId="1" fillId="0" borderId="33" xfId="0" applyNumberFormat="1" applyFont="1" applyFill="1" applyBorder="1" applyAlignment="1">
      <alignment vertical="center"/>
    </xf>
    <xf numFmtId="178" fontId="1" fillId="0" borderId="35" xfId="0" applyNumberFormat="1" applyFont="1" applyFill="1" applyBorder="1" applyAlignment="1">
      <alignment horizontal="right" vertical="center"/>
    </xf>
    <xf numFmtId="185" fontId="1" fillId="0" borderId="35" xfId="0" applyNumberFormat="1" applyFont="1" applyFill="1" applyBorder="1" applyAlignment="1">
      <alignment horizontal="right" vertical="center"/>
    </xf>
    <xf numFmtId="0" fontId="0" fillId="0" borderId="9" xfId="0" applyFill="1" applyBorder="1" applyAlignment="1">
      <alignment horizontal="right" vertical="center"/>
    </xf>
    <xf numFmtId="185" fontId="1" fillId="0" borderId="46" xfId="0" applyNumberFormat="1" applyFont="1" applyFill="1" applyBorder="1" applyAlignment="1">
      <alignment horizontal="right" vertical="center"/>
    </xf>
    <xf numFmtId="0" fontId="0" fillId="0" borderId="44" xfId="0" applyFill="1" applyBorder="1" applyAlignment="1">
      <alignment vertical="center"/>
    </xf>
    <xf numFmtId="178" fontId="1" fillId="0" borderId="46" xfId="0" applyNumberFormat="1" applyFont="1" applyFill="1" applyBorder="1" applyAlignment="1">
      <alignment horizontal="right" vertical="center"/>
    </xf>
    <xf numFmtId="191" fontId="1" fillId="0" borderId="35" xfId="0" applyNumberFormat="1" applyFont="1" applyFill="1" applyBorder="1" applyAlignment="1">
      <alignment vertical="center"/>
    </xf>
    <xf numFmtId="191" fontId="0" fillId="0" borderId="9" xfId="0" applyNumberFormat="1" applyFill="1" applyBorder="1" applyAlignment="1">
      <alignment vertical="center"/>
    </xf>
    <xf numFmtId="0" fontId="0" fillId="0" borderId="64" xfId="0" applyFill="1" applyBorder="1" applyAlignment="1">
      <alignment vertical="center"/>
    </xf>
    <xf numFmtId="178" fontId="1" fillId="0" borderId="35" xfId="0" applyNumberFormat="1" applyFont="1" applyFill="1" applyBorder="1" applyAlignment="1">
      <alignment vertical="center"/>
    </xf>
    <xf numFmtId="0" fontId="0" fillId="0" borderId="35" xfId="0" applyFill="1" applyBorder="1" applyAlignment="1">
      <alignment horizontal="right" vertical="center"/>
    </xf>
    <xf numFmtId="185" fontId="1" fillId="0" borderId="37" xfId="0" applyNumberFormat="1" applyFont="1" applyFill="1" applyBorder="1" applyAlignment="1">
      <alignment horizontal="right" vertical="center"/>
    </xf>
    <xf numFmtId="0" fontId="0" fillId="0" borderId="46" xfId="0" applyFill="1" applyBorder="1" applyAlignment="1">
      <alignment vertical="center"/>
    </xf>
    <xf numFmtId="178" fontId="1" fillId="0" borderId="37" xfId="0" applyNumberFormat="1" applyFont="1" applyFill="1" applyBorder="1" applyAlignment="1">
      <alignment horizontal="right" vertical="center"/>
    </xf>
    <xf numFmtId="191" fontId="0" fillId="0" borderId="35" xfId="0" applyNumberFormat="1" applyFill="1" applyBorder="1" applyAlignment="1">
      <alignment vertical="center"/>
    </xf>
    <xf numFmtId="0" fontId="0" fillId="0" borderId="53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178" fontId="1" fillId="0" borderId="65" xfId="0" applyNumberFormat="1" applyFont="1" applyFill="1" applyBorder="1" applyAlignment="1">
      <alignment vertical="center"/>
    </xf>
    <xf numFmtId="0" fontId="0" fillId="0" borderId="62" xfId="0" applyFill="1" applyBorder="1" applyAlignment="1">
      <alignment vertical="center"/>
    </xf>
    <xf numFmtId="0" fontId="12" fillId="0" borderId="79" xfId="0" applyFont="1" applyFill="1" applyBorder="1" applyAlignment="1">
      <alignment horizontal="right" vertical="center"/>
    </xf>
    <xf numFmtId="0" fontId="12" fillId="0" borderId="42" xfId="0" applyFont="1" applyFill="1" applyBorder="1" applyAlignment="1">
      <alignment horizontal="right" vertical="center"/>
    </xf>
    <xf numFmtId="0" fontId="12" fillId="0" borderId="75" xfId="0" applyFont="1" applyFill="1" applyBorder="1" applyAlignment="1">
      <alignment horizontal="right" vertical="center"/>
    </xf>
    <xf numFmtId="178" fontId="1" fillId="0" borderId="68" xfId="0" applyNumberFormat="1" applyFont="1" applyFill="1" applyBorder="1" applyAlignment="1">
      <alignment horizontal="right" vertical="center"/>
    </xf>
    <xf numFmtId="178" fontId="1" fillId="0" borderId="61" xfId="0" applyNumberFormat="1" applyFont="1" applyFill="1" applyBorder="1" applyAlignment="1">
      <alignment vertical="center"/>
    </xf>
    <xf numFmtId="0" fontId="0" fillId="0" borderId="61" xfId="0" applyFill="1" applyBorder="1" applyAlignment="1">
      <alignment vertical="center"/>
    </xf>
    <xf numFmtId="0" fontId="0" fillId="0" borderId="60" xfId="0" applyFill="1" applyBorder="1" applyAlignment="1">
      <alignment vertical="center"/>
    </xf>
    <xf numFmtId="191" fontId="0" fillId="0" borderId="61" xfId="0" applyNumberFormat="1" applyFill="1" applyBorder="1" applyAlignment="1">
      <alignment vertical="center"/>
    </xf>
    <xf numFmtId="0" fontId="8" fillId="0" borderId="19" xfId="0" applyNumberFormat="1" applyFont="1" applyFill="1" applyBorder="1" applyAlignment="1">
      <alignment horizontal="center" vertical="center"/>
    </xf>
    <xf numFmtId="0" fontId="8" fillId="0" borderId="27" xfId="0" applyNumberFormat="1" applyFont="1" applyFill="1" applyBorder="1" applyAlignment="1">
      <alignment horizontal="center" vertical="center"/>
    </xf>
    <xf numFmtId="0" fontId="10" fillId="0" borderId="39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right" vertical="center" wrapText="1"/>
    </xf>
    <xf numFmtId="0" fontId="8" fillId="0" borderId="14" xfId="0" applyNumberFormat="1" applyFont="1" applyFill="1" applyBorder="1" applyAlignment="1">
      <alignment horizontal="right" vertical="center" wrapText="1"/>
    </xf>
    <xf numFmtId="0" fontId="8" fillId="0" borderId="29" xfId="0" applyNumberFormat="1" applyFont="1" applyFill="1" applyBorder="1" applyAlignment="1">
      <alignment horizontal="right" vertical="center"/>
    </xf>
    <xf numFmtId="0" fontId="8" fillId="0" borderId="21" xfId="0" applyNumberFormat="1" applyFont="1" applyFill="1" applyBorder="1" applyAlignment="1">
      <alignment horizontal="right" vertical="center"/>
    </xf>
    <xf numFmtId="0" fontId="8" fillId="0" borderId="18" xfId="0" applyNumberFormat="1" applyFont="1" applyFill="1" applyBorder="1" applyAlignment="1">
      <alignment horizontal="right" vertical="center"/>
    </xf>
    <xf numFmtId="0" fontId="8" fillId="0" borderId="19" xfId="0" applyNumberFormat="1" applyFont="1" applyFill="1" applyBorder="1" applyAlignment="1">
      <alignment horizontal="right" vertical="center"/>
    </xf>
    <xf numFmtId="178" fontId="8" fillId="0" borderId="18" xfId="0" applyNumberFormat="1" applyFont="1" applyFill="1" applyBorder="1" applyAlignment="1">
      <alignment horizontal="right" vertical="center"/>
    </xf>
    <xf numFmtId="178" fontId="8" fillId="0" borderId="48" xfId="0" applyNumberFormat="1" applyFont="1" applyFill="1" applyBorder="1" applyAlignment="1">
      <alignment horizontal="right" vertical="center"/>
    </xf>
    <xf numFmtId="178" fontId="8" fillId="0" borderId="19" xfId="0" applyNumberFormat="1" applyFont="1" applyFill="1" applyBorder="1" applyAlignment="1">
      <alignment horizontal="right" vertical="center"/>
    </xf>
    <xf numFmtId="0" fontId="8" fillId="0" borderId="25" xfId="0" applyNumberFormat="1" applyFont="1" applyFill="1" applyBorder="1" applyAlignment="1">
      <alignment horizontal="center" vertical="center"/>
    </xf>
    <xf numFmtId="0" fontId="8" fillId="0" borderId="26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/>
    </xf>
    <xf numFmtId="0" fontId="8" fillId="0" borderId="48" xfId="0" applyNumberFormat="1" applyFont="1" applyFill="1" applyBorder="1" applyAlignment="1">
      <alignment horizontal="center" vertical="center"/>
    </xf>
    <xf numFmtId="0" fontId="8" fillId="0" borderId="47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right" vertical="center"/>
    </xf>
    <xf numFmtId="178" fontId="8" fillId="0" borderId="44" xfId="0" applyNumberFormat="1" applyFont="1" applyFill="1" applyBorder="1" applyAlignment="1">
      <alignment horizontal="right" vertical="center"/>
    </xf>
    <xf numFmtId="178" fontId="8" fillId="0" borderId="14" xfId="0" applyNumberFormat="1" applyFont="1" applyFill="1" applyBorder="1" applyAlignment="1">
      <alignment horizontal="right" vertical="center"/>
    </xf>
    <xf numFmtId="178" fontId="8" fillId="0" borderId="16" xfId="0" applyNumberFormat="1" applyFont="1" applyFill="1" applyBorder="1" applyAlignment="1">
      <alignment horizontal="right" vertical="center"/>
    </xf>
    <xf numFmtId="0" fontId="8" fillId="0" borderId="4" xfId="0" applyNumberFormat="1" applyFont="1" applyFill="1" applyBorder="1" applyAlignment="1">
      <alignment horizontal="right" vertical="center"/>
    </xf>
    <xf numFmtId="0" fontId="8" fillId="0" borderId="22" xfId="0" applyNumberFormat="1" applyFont="1" applyFill="1" applyBorder="1" applyAlignment="1">
      <alignment horizontal="right" vertical="center" wrapText="1"/>
    </xf>
    <xf numFmtId="0" fontId="8" fillId="0" borderId="57" xfId="0" applyNumberFormat="1" applyFont="1" applyFill="1" applyBorder="1" applyAlignment="1">
      <alignment horizontal="right" vertical="center" wrapText="1"/>
    </xf>
    <xf numFmtId="0" fontId="8" fillId="0" borderId="5" xfId="0" applyNumberFormat="1" applyFont="1" applyFill="1" applyBorder="1" applyAlignment="1">
      <alignment horizontal="right" vertical="center"/>
    </xf>
    <xf numFmtId="178" fontId="8" fillId="0" borderId="39" xfId="0" applyNumberFormat="1" applyFont="1" applyFill="1" applyBorder="1" applyAlignment="1">
      <alignment horizontal="right" vertical="center"/>
    </xf>
    <xf numFmtId="178" fontId="8" fillId="0" borderId="23" xfId="0" applyNumberFormat="1" applyFont="1" applyFill="1" applyBorder="1" applyAlignment="1">
      <alignment horizontal="right" vertical="center"/>
    </xf>
    <xf numFmtId="178" fontId="8" fillId="0" borderId="24" xfId="0" applyNumberFormat="1" applyFont="1" applyFill="1" applyBorder="1" applyAlignment="1">
      <alignment horizontal="right" vertical="center"/>
    </xf>
    <xf numFmtId="0" fontId="0" fillId="0" borderId="77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0" fontId="1" fillId="0" borderId="14" xfId="0" applyFont="1" applyFill="1" applyBorder="1" applyAlignment="1">
      <alignment horizontal="right" vertical="center"/>
    </xf>
    <xf numFmtId="0" fontId="1" fillId="0" borderId="76" xfId="0" applyFont="1" applyFill="1" applyBorder="1" applyAlignment="1">
      <alignment horizontal="center" vertical="center"/>
    </xf>
    <xf numFmtId="0" fontId="1" fillId="0" borderId="58" xfId="0" applyFont="1" applyFill="1" applyBorder="1" applyAlignment="1">
      <alignment horizontal="center" vertical="center"/>
    </xf>
    <xf numFmtId="0" fontId="1" fillId="0" borderId="7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76" xfId="0" applyFont="1" applyFill="1" applyBorder="1" applyAlignment="1">
      <alignment horizontal="center" vertical="top"/>
    </xf>
    <xf numFmtId="0" fontId="1" fillId="0" borderId="7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center"/>
    </xf>
    <xf numFmtId="0" fontId="1" fillId="0" borderId="77" xfId="0" applyFont="1" applyFill="1" applyBorder="1" applyAlignment="1">
      <alignment horizontal="center" vertical="center"/>
    </xf>
    <xf numFmtId="0" fontId="1" fillId="0" borderId="74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 wrapText="1"/>
    </xf>
    <xf numFmtId="0" fontId="1" fillId="0" borderId="76" xfId="0" applyFont="1" applyFill="1" applyBorder="1" applyAlignment="1">
      <alignment horizontal="center" vertical="center" wrapText="1"/>
    </xf>
    <xf numFmtId="0" fontId="1" fillId="0" borderId="70" xfId="0" applyFont="1" applyFill="1" applyBorder="1" applyAlignment="1">
      <alignment horizontal="center" vertical="center"/>
    </xf>
    <xf numFmtId="0" fontId="1" fillId="0" borderId="73" xfId="0" applyFont="1" applyFill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" fillId="0" borderId="57" xfId="0" applyFont="1" applyFill="1" applyBorder="1" applyAlignment="1">
      <alignment horizontal="right"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14" xfId="0" applyFont="1" applyFill="1" applyBorder="1" applyAlignment="1">
      <alignment horizontal="right" vertical="center"/>
    </xf>
    <xf numFmtId="0" fontId="10" fillId="0" borderId="53" xfId="0" applyFont="1" applyFill="1" applyBorder="1" applyAlignment="1">
      <alignment horizontal="distributed" vertical="center" wrapText="1"/>
    </xf>
    <xf numFmtId="0" fontId="10" fillId="0" borderId="62" xfId="0" applyFont="1" applyFill="1" applyBorder="1" applyAlignment="1">
      <alignment horizontal="distributed" vertical="center" wrapText="1"/>
    </xf>
    <xf numFmtId="0" fontId="8" fillId="0" borderId="68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73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distributed" vertical="center" wrapText="1"/>
    </xf>
    <xf numFmtId="0" fontId="10" fillId="0" borderId="61" xfId="0" applyFont="1" applyFill="1" applyBorder="1" applyAlignment="1">
      <alignment horizontal="distributed" vertical="center" wrapText="1"/>
    </xf>
    <xf numFmtId="0" fontId="8" fillId="0" borderId="43" xfId="0" applyFont="1" applyFill="1" applyBorder="1" applyAlignment="1">
      <alignment horizontal="right" vertical="center"/>
    </xf>
    <xf numFmtId="0" fontId="8" fillId="0" borderId="25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 textRotation="255"/>
    </xf>
    <xf numFmtId="0" fontId="0" fillId="0" borderId="28" xfId="0" applyFill="1" applyBorder="1" applyAlignment="1">
      <alignment horizontal="center" vertical="center" textRotation="255"/>
    </xf>
    <xf numFmtId="0" fontId="0" fillId="0" borderId="30" xfId="0" applyFill="1" applyBorder="1" applyAlignment="1">
      <alignment horizontal="center" vertical="center" textRotation="255"/>
    </xf>
    <xf numFmtId="0" fontId="8" fillId="0" borderId="9" xfId="0" applyFont="1" applyFill="1" applyBorder="1" applyAlignment="1">
      <alignment horizontal="distributed" vertical="center"/>
    </xf>
    <xf numFmtId="0" fontId="8" fillId="0" borderId="33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0" fontId="8" fillId="0" borderId="10" xfId="0" applyFont="1" applyFill="1" applyBorder="1" applyAlignment="1">
      <alignment horizontal="distributed" vertical="center"/>
    </xf>
    <xf numFmtId="0" fontId="0" fillId="0" borderId="10" xfId="0" applyFill="1" applyBorder="1" applyAlignment="1">
      <alignment horizontal="distributed" vertical="center"/>
    </xf>
    <xf numFmtId="0" fontId="0" fillId="0" borderId="6" xfId="0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distributed" vertical="distributed"/>
    </xf>
    <xf numFmtId="0" fontId="0" fillId="0" borderId="33" xfId="0" applyFill="1" applyBorder="1" applyAlignment="1">
      <alignment horizontal="distributed" vertical="distributed"/>
    </xf>
    <xf numFmtId="0" fontId="0" fillId="0" borderId="10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distributed"/>
    </xf>
    <xf numFmtId="0" fontId="8" fillId="0" borderId="10" xfId="0" applyFont="1" applyFill="1" applyBorder="1" applyAlignment="1">
      <alignment horizontal="distributed" vertical="distributed"/>
    </xf>
    <xf numFmtId="0" fontId="5" fillId="0" borderId="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93" fontId="0" fillId="0" borderId="29" xfId="0" applyNumberFormat="1" applyFont="1" applyFill="1" applyBorder="1" applyAlignment="1">
      <alignment horizontal="right" vertical="center"/>
    </xf>
    <xf numFmtId="193" fontId="0" fillId="0" borderId="17" xfId="0" applyNumberFormat="1" applyFont="1" applyFill="1" applyBorder="1" applyAlignment="1">
      <alignment horizontal="right" vertical="center"/>
    </xf>
    <xf numFmtId="193" fontId="0" fillId="0" borderId="21" xfId="0" applyNumberFormat="1" applyFont="1" applyFill="1" applyBorder="1" applyAlignment="1">
      <alignment horizontal="right" vertical="center"/>
    </xf>
    <xf numFmtId="193" fontId="0" fillId="0" borderId="50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193" fontId="0" fillId="0" borderId="39" xfId="0" applyNumberFormat="1" applyFont="1" applyFill="1" applyBorder="1" applyAlignment="1">
      <alignment horizontal="right" vertical="center"/>
    </xf>
    <xf numFmtId="193" fontId="0" fillId="0" borderId="23" xfId="0" applyNumberFormat="1" applyFont="1" applyFill="1" applyBorder="1" applyAlignment="1">
      <alignment horizontal="right" vertical="center"/>
    </xf>
    <xf numFmtId="193" fontId="0" fillId="0" borderId="24" xfId="0" applyNumberFormat="1" applyFont="1" applyFill="1" applyBorder="1" applyAlignment="1">
      <alignment horizontal="right" vertical="center"/>
    </xf>
    <xf numFmtId="193" fontId="0" fillId="0" borderId="57" xfId="0" applyNumberFormat="1" applyFont="1" applyFill="1" applyBorder="1" applyAlignment="1">
      <alignment horizontal="right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193" fontId="8" fillId="0" borderId="18" xfId="0" applyNumberFormat="1" applyFont="1" applyFill="1" applyBorder="1" applyAlignment="1">
      <alignment horizontal="center" vertical="center"/>
    </xf>
    <xf numFmtId="193" fontId="8" fillId="0" borderId="48" xfId="0" applyNumberFormat="1" applyFont="1" applyFill="1" applyBorder="1" applyAlignment="1">
      <alignment horizontal="center" vertical="center"/>
    </xf>
    <xf numFmtId="193" fontId="8" fillId="0" borderId="19" xfId="0" applyNumberFormat="1" applyFont="1" applyFill="1" applyBorder="1" applyAlignment="1">
      <alignment horizontal="center" vertical="center"/>
    </xf>
    <xf numFmtId="193" fontId="8" fillId="0" borderId="47" xfId="0" applyNumberFormat="1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193" fontId="12" fillId="0" borderId="29" xfId="0" applyNumberFormat="1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0" fontId="8" fillId="0" borderId="67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distributed" vertical="center"/>
    </xf>
    <xf numFmtId="0" fontId="10" fillId="0" borderId="0" xfId="0" applyNumberFormat="1" applyFont="1" applyFill="1" applyBorder="1" applyAlignment="1">
      <alignment horizontal="distributed" vertical="center"/>
    </xf>
    <xf numFmtId="0" fontId="8" fillId="0" borderId="0" xfId="0" applyNumberFormat="1" applyFont="1" applyFill="1" applyBorder="1" applyAlignment="1">
      <alignment horizontal="center" vertical="center"/>
    </xf>
    <xf numFmtId="38" fontId="8" fillId="0" borderId="29" xfId="8" applyFont="1" applyFill="1" applyBorder="1" applyAlignment="1">
      <alignment horizontal="right" vertical="center"/>
    </xf>
    <xf numFmtId="38" fontId="8" fillId="0" borderId="17" xfId="8" applyFont="1" applyFill="1" applyBorder="1" applyAlignment="1">
      <alignment horizontal="right" vertical="center"/>
    </xf>
    <xf numFmtId="38" fontId="8" fillId="0" borderId="21" xfId="8" applyFont="1" applyFill="1" applyBorder="1" applyAlignment="1">
      <alignment horizontal="right" vertical="center"/>
    </xf>
    <xf numFmtId="38" fontId="8" fillId="0" borderId="50" xfId="8" applyFont="1" applyFill="1" applyBorder="1" applyAlignment="1">
      <alignment horizontal="right" vertical="center"/>
    </xf>
    <xf numFmtId="38" fontId="8" fillId="0" borderId="20" xfId="8" applyFont="1" applyFill="1" applyBorder="1" applyAlignment="1">
      <alignment horizontal="center" vertical="center"/>
    </xf>
    <xf numFmtId="38" fontId="8" fillId="0" borderId="17" xfId="8" applyFont="1" applyFill="1" applyBorder="1" applyAlignment="1">
      <alignment horizontal="center" vertical="center"/>
    </xf>
    <xf numFmtId="38" fontId="8" fillId="0" borderId="50" xfId="8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182" fontId="11" fillId="0" borderId="15" xfId="0" applyNumberFormat="1" applyFont="1" applyFill="1" applyBorder="1" applyAlignment="1">
      <alignment horizontal="center" vertical="center" wrapText="1"/>
    </xf>
    <xf numFmtId="182" fontId="11" fillId="0" borderId="11" xfId="0" applyNumberFormat="1" applyFont="1" applyFill="1" applyBorder="1" applyAlignment="1">
      <alignment horizontal="center" vertical="center" wrapText="1"/>
    </xf>
    <xf numFmtId="182" fontId="11" fillId="0" borderId="59" xfId="0" applyNumberFormat="1" applyFont="1" applyFill="1" applyBorder="1" applyAlignment="1">
      <alignment horizontal="center" vertical="center" wrapText="1"/>
    </xf>
    <xf numFmtId="182" fontId="11" fillId="0" borderId="12" xfId="0" applyNumberFormat="1" applyFont="1" applyFill="1" applyBorder="1" applyAlignment="1">
      <alignment horizontal="center" vertical="center" wrapText="1"/>
    </xf>
    <xf numFmtId="182" fontId="11" fillId="0" borderId="0" xfId="0" applyNumberFormat="1" applyFont="1" applyFill="1" applyBorder="1" applyAlignment="1">
      <alignment horizontal="center" vertical="center" wrapText="1"/>
    </xf>
    <xf numFmtId="182" fontId="11" fillId="0" borderId="58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left" vertical="center"/>
    </xf>
    <xf numFmtId="0" fontId="11" fillId="0" borderId="14" xfId="0" applyNumberFormat="1" applyFont="1" applyFill="1" applyBorder="1" applyAlignment="1">
      <alignment horizontal="left" vertical="top"/>
    </xf>
    <xf numFmtId="0" fontId="11" fillId="0" borderId="49" xfId="0" applyNumberFormat="1" applyFont="1" applyFill="1" applyBorder="1" applyAlignment="1">
      <alignment horizontal="left" vertical="top"/>
    </xf>
    <xf numFmtId="182" fontId="11" fillId="0" borderId="17" xfId="0" applyNumberFormat="1" applyFont="1" applyFill="1" applyBorder="1" applyAlignment="1">
      <alignment horizontal="center" vertical="center" wrapText="1"/>
    </xf>
    <xf numFmtId="182" fontId="11" fillId="0" borderId="21" xfId="0" applyNumberFormat="1" applyFont="1" applyFill="1" applyBorder="1" applyAlignment="1">
      <alignment horizontal="center" vertical="center" wrapText="1"/>
    </xf>
    <xf numFmtId="0" fontId="8" fillId="0" borderId="23" xfId="0" applyNumberFormat="1" applyFont="1" applyFill="1" applyBorder="1" applyAlignment="1">
      <alignment horizontal="right" vertical="center"/>
    </xf>
    <xf numFmtId="0" fontId="8" fillId="0" borderId="57" xfId="0" applyNumberFormat="1" applyFont="1" applyFill="1" applyBorder="1" applyAlignment="1">
      <alignment horizontal="right" vertical="center"/>
    </xf>
    <xf numFmtId="38" fontId="8" fillId="0" borderId="42" xfId="8" applyFont="1" applyFill="1" applyBorder="1" applyAlignment="1">
      <alignment horizontal="right" vertical="center"/>
    </xf>
    <xf numFmtId="38" fontId="8" fillId="0" borderId="43" xfId="8" applyFont="1" applyFill="1" applyBorder="1" applyAlignment="1">
      <alignment horizontal="right" vertical="center"/>
    </xf>
    <xf numFmtId="38" fontId="8" fillId="0" borderId="78" xfId="8" applyFont="1" applyFill="1" applyBorder="1" applyAlignment="1">
      <alignment horizontal="right" vertical="center"/>
    </xf>
    <xf numFmtId="38" fontId="8" fillId="0" borderId="60" xfId="8" applyFont="1" applyFill="1" applyBorder="1" applyAlignment="1">
      <alignment horizontal="right" vertical="center"/>
    </xf>
    <xf numFmtId="0" fontId="8" fillId="0" borderId="17" xfId="0" applyNumberFormat="1" applyFont="1" applyFill="1" applyBorder="1" applyAlignment="1">
      <alignment horizontal="right" vertical="center"/>
    </xf>
    <xf numFmtId="0" fontId="8" fillId="0" borderId="50" xfId="0" applyNumberFormat="1" applyFont="1" applyFill="1" applyBorder="1" applyAlignment="1">
      <alignment horizontal="right" vertical="center"/>
    </xf>
    <xf numFmtId="38" fontId="8" fillId="0" borderId="20" xfId="8" applyFont="1" applyFill="1" applyBorder="1" applyAlignment="1">
      <alignment horizontal="right" vertical="center"/>
    </xf>
    <xf numFmtId="38" fontId="8" fillId="0" borderId="75" xfId="8" applyFont="1" applyFill="1" applyBorder="1" applyAlignment="1">
      <alignment horizontal="right" vertical="center"/>
    </xf>
    <xf numFmtId="38" fontId="8" fillId="0" borderId="42" xfId="8" applyFont="1" applyFill="1" applyBorder="1" applyAlignment="1">
      <alignment horizontal="center" vertical="center"/>
    </xf>
    <xf numFmtId="38" fontId="8" fillId="0" borderId="43" xfId="8" applyFont="1" applyFill="1" applyBorder="1" applyAlignment="1">
      <alignment horizontal="center" vertical="center"/>
    </xf>
    <xf numFmtId="38" fontId="8" fillId="0" borderId="75" xfId="8" applyFont="1" applyFill="1" applyBorder="1" applyAlignment="1">
      <alignment horizontal="center" vertical="center"/>
    </xf>
    <xf numFmtId="38" fontId="8" fillId="0" borderId="4" xfId="8" applyFont="1" applyFill="1" applyBorder="1" applyAlignment="1">
      <alignment horizontal="right" vertical="center"/>
    </xf>
    <xf numFmtId="38" fontId="8" fillId="0" borderId="10" xfId="8" applyFont="1" applyFill="1" applyBorder="1" applyAlignment="1">
      <alignment horizontal="right" vertical="center"/>
    </xf>
    <xf numFmtId="0" fontId="8" fillId="0" borderId="14" xfId="0" applyNumberFormat="1" applyFont="1" applyFill="1" applyBorder="1" applyAlignment="1">
      <alignment horizontal="right" vertical="center"/>
    </xf>
    <xf numFmtId="0" fontId="8" fillId="0" borderId="49" xfId="0" applyNumberFormat="1" applyFont="1" applyFill="1" applyBorder="1" applyAlignment="1">
      <alignment horizontal="right" vertical="center"/>
    </xf>
    <xf numFmtId="38" fontId="8" fillId="0" borderId="16" xfId="8" applyFont="1" applyFill="1" applyBorder="1" applyAlignment="1">
      <alignment horizontal="right" vertical="center"/>
    </xf>
    <xf numFmtId="38" fontId="8" fillId="0" borderId="9" xfId="8" applyFont="1" applyFill="1" applyBorder="1" applyAlignment="1">
      <alignment horizontal="right" vertical="center"/>
    </xf>
    <xf numFmtId="38" fontId="8" fillId="0" borderId="33" xfId="8" applyFont="1" applyFill="1" applyBorder="1" applyAlignment="1">
      <alignment horizontal="right" vertical="center"/>
    </xf>
    <xf numFmtId="38" fontId="8" fillId="0" borderId="2" xfId="8" applyFont="1" applyFill="1" applyBorder="1" applyAlignment="1">
      <alignment horizontal="center" vertical="center"/>
    </xf>
    <xf numFmtId="38" fontId="8" fillId="0" borderId="14" xfId="8" applyFont="1" applyFill="1" applyBorder="1" applyAlignment="1">
      <alignment horizontal="center" vertical="center"/>
    </xf>
    <xf numFmtId="38" fontId="8" fillId="0" borderId="49" xfId="8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0" fillId="0" borderId="21" xfId="0" applyNumberFormat="1" applyFont="1" applyFill="1" applyBorder="1" applyAlignment="1">
      <alignment horizontal="center" vertical="center" wrapText="1"/>
    </xf>
    <xf numFmtId="0" fontId="10" fillId="0" borderId="19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10" fillId="0" borderId="27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59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1" fillId="0" borderId="58" xfId="0" applyNumberFormat="1" applyFont="1" applyFill="1" applyBorder="1" applyAlignment="1">
      <alignment horizontal="center" vertical="center" wrapText="1"/>
    </xf>
    <xf numFmtId="0" fontId="10" fillId="0" borderId="2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/>
    </xf>
    <xf numFmtId="182" fontId="8" fillId="0" borderId="39" xfId="0" applyNumberFormat="1" applyFont="1" applyFill="1" applyBorder="1" applyAlignment="1">
      <alignment vertical="center"/>
    </xf>
    <xf numFmtId="182" fontId="8" fillId="0" borderId="23" xfId="0" applyNumberFormat="1" applyFont="1" applyFill="1" applyBorder="1" applyAlignment="1">
      <alignment vertical="center"/>
    </xf>
    <xf numFmtId="182" fontId="8" fillId="0" borderId="24" xfId="0" applyNumberFormat="1" applyFont="1" applyFill="1" applyBorder="1" applyAlignment="1">
      <alignment vertical="center"/>
    </xf>
    <xf numFmtId="182" fontId="8" fillId="0" borderId="20" xfId="0" applyNumberFormat="1" applyFont="1" applyFill="1" applyBorder="1" applyAlignment="1">
      <alignment horizontal="center" vertical="center"/>
    </xf>
    <xf numFmtId="182" fontId="8" fillId="0" borderId="17" xfId="0" applyNumberFormat="1" applyFont="1" applyFill="1" applyBorder="1" applyAlignment="1">
      <alignment horizontal="center" vertical="center"/>
    </xf>
    <xf numFmtId="182" fontId="8" fillId="0" borderId="50" xfId="0" applyNumberFormat="1" applyFont="1" applyFill="1" applyBorder="1" applyAlignment="1">
      <alignment horizontal="center" vertical="center"/>
    </xf>
    <xf numFmtId="0" fontId="8" fillId="0" borderId="23" xfId="0" applyNumberFormat="1" applyFont="1" applyFill="1" applyBorder="1" applyAlignment="1">
      <alignment horizontal="center" vertical="center"/>
    </xf>
    <xf numFmtId="0" fontId="8" fillId="0" borderId="57" xfId="0" applyNumberFormat="1" applyFont="1" applyFill="1" applyBorder="1" applyAlignment="1">
      <alignment horizontal="center" vertical="center"/>
    </xf>
    <xf numFmtId="0" fontId="8" fillId="0" borderId="22" xfId="0" applyNumberFormat="1" applyFont="1" applyFill="1" applyBorder="1" applyAlignment="1">
      <alignment vertical="center"/>
    </xf>
    <xf numFmtId="0" fontId="8" fillId="0" borderId="23" xfId="0" applyNumberFormat="1" applyFont="1" applyFill="1" applyBorder="1" applyAlignment="1">
      <alignment vertical="center"/>
    </xf>
    <xf numFmtId="0" fontId="8" fillId="0" borderId="24" xfId="0" applyNumberFormat="1" applyFont="1" applyFill="1" applyBorder="1" applyAlignment="1">
      <alignment vertical="center"/>
    </xf>
    <xf numFmtId="182" fontId="8" fillId="0" borderId="29" xfId="0" applyNumberFormat="1" applyFont="1" applyFill="1" applyBorder="1" applyAlignment="1">
      <alignment vertical="center"/>
    </xf>
    <xf numFmtId="182" fontId="8" fillId="0" borderId="17" xfId="0" applyNumberFormat="1" applyFont="1" applyFill="1" applyBorder="1" applyAlignment="1">
      <alignment vertical="center"/>
    </xf>
    <xf numFmtId="182" fontId="8" fillId="0" borderId="21" xfId="0" applyNumberFormat="1" applyFont="1" applyFill="1" applyBorder="1" applyAlignment="1">
      <alignment vertical="center"/>
    </xf>
    <xf numFmtId="182" fontId="8" fillId="0" borderId="39" xfId="0" applyNumberFormat="1" applyFont="1" applyFill="1" applyBorder="1" applyAlignment="1">
      <alignment horizontal="right" vertical="center"/>
    </xf>
    <xf numFmtId="182" fontId="8" fillId="0" borderId="23" xfId="0" applyNumberFormat="1" applyFont="1" applyFill="1" applyBorder="1" applyAlignment="1">
      <alignment horizontal="right" vertical="center"/>
    </xf>
    <xf numFmtId="182" fontId="8" fillId="0" borderId="57" xfId="0" applyNumberFormat="1" applyFont="1" applyFill="1" applyBorder="1" applyAlignment="1">
      <alignment horizontal="right" vertical="center"/>
    </xf>
    <xf numFmtId="182" fontId="8" fillId="0" borderId="22" xfId="0" applyNumberFormat="1" applyFont="1" applyFill="1" applyBorder="1" applyAlignment="1">
      <alignment horizontal="center" vertical="center"/>
    </xf>
    <xf numFmtId="182" fontId="8" fillId="0" borderId="23" xfId="0" applyNumberFormat="1" applyFont="1" applyFill="1" applyBorder="1" applyAlignment="1">
      <alignment horizontal="center" vertical="center"/>
    </xf>
    <xf numFmtId="182" fontId="8" fillId="0" borderId="57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 wrapText="1"/>
    </xf>
    <xf numFmtId="0" fontId="8" fillId="0" borderId="50" xfId="0" applyNumberFormat="1" applyFont="1" applyFill="1" applyBorder="1" applyAlignment="1">
      <alignment horizontal="center" vertical="center" wrapText="1"/>
    </xf>
    <xf numFmtId="0" fontId="8" fillId="0" borderId="20" xfId="0" applyNumberFormat="1" applyFont="1" applyFill="1" applyBorder="1" applyAlignment="1">
      <alignment vertical="center"/>
    </xf>
    <xf numFmtId="0" fontId="8" fillId="0" borderId="17" xfId="0" applyNumberFormat="1" applyFont="1" applyFill="1" applyBorder="1" applyAlignment="1">
      <alignment vertical="center"/>
    </xf>
    <xf numFmtId="0" fontId="8" fillId="0" borderId="21" xfId="0" applyNumberFormat="1" applyFont="1" applyFill="1" applyBorder="1" applyAlignment="1">
      <alignment vertical="center"/>
    </xf>
    <xf numFmtId="182" fontId="11" fillId="0" borderId="29" xfId="0" applyNumberFormat="1" applyFont="1" applyFill="1" applyBorder="1" applyAlignment="1">
      <alignment horizontal="center" vertical="center" wrapText="1"/>
    </xf>
    <xf numFmtId="0" fontId="10" fillId="0" borderId="6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182" fontId="8" fillId="0" borderId="29" xfId="0" applyNumberFormat="1" applyFont="1" applyFill="1" applyBorder="1" applyAlignment="1">
      <alignment horizontal="right" vertical="center"/>
    </xf>
    <xf numFmtId="182" fontId="8" fillId="0" borderId="17" xfId="0" applyNumberFormat="1" applyFont="1" applyFill="1" applyBorder="1" applyAlignment="1">
      <alignment horizontal="right" vertical="center"/>
    </xf>
    <xf numFmtId="182" fontId="8" fillId="0" borderId="50" xfId="0" applyNumberFormat="1" applyFont="1" applyFill="1" applyBorder="1" applyAlignment="1">
      <alignment horizontal="right" vertical="center"/>
    </xf>
    <xf numFmtId="182" fontId="11" fillId="0" borderId="2" xfId="0" applyNumberFormat="1" applyFont="1" applyFill="1" applyBorder="1" applyAlignment="1">
      <alignment horizontal="center" vertical="center" wrapText="1"/>
    </xf>
    <xf numFmtId="182" fontId="11" fillId="0" borderId="14" xfId="0" applyNumberFormat="1" applyFont="1" applyFill="1" applyBorder="1" applyAlignment="1">
      <alignment horizontal="center" vertical="center" wrapText="1"/>
    </xf>
    <xf numFmtId="182" fontId="11" fillId="0" borderId="49" xfId="0" applyNumberFormat="1" applyFont="1" applyFill="1" applyBorder="1" applyAlignment="1">
      <alignment horizontal="center" vertical="center" wrapText="1"/>
    </xf>
    <xf numFmtId="182" fontId="10" fillId="0" borderId="20" xfId="0" applyNumberFormat="1" applyFont="1" applyFill="1" applyBorder="1" applyAlignment="1">
      <alignment horizontal="center" vertical="center"/>
    </xf>
    <xf numFmtId="182" fontId="10" fillId="0" borderId="17" xfId="0" applyNumberFormat="1" applyFont="1" applyFill="1" applyBorder="1" applyAlignment="1">
      <alignment horizontal="center" vertical="center"/>
    </xf>
    <xf numFmtId="182" fontId="10" fillId="0" borderId="21" xfId="0" applyNumberFormat="1" applyFont="1" applyFill="1" applyBorder="1" applyAlignment="1">
      <alignment horizontal="center" vertical="center"/>
    </xf>
    <xf numFmtId="182" fontId="10" fillId="0" borderId="29" xfId="0" applyNumberFormat="1" applyFont="1" applyFill="1" applyBorder="1" applyAlignment="1">
      <alignment horizontal="center" vertical="center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5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/>
    </xf>
    <xf numFmtId="182" fontId="10" fillId="0" borderId="50" xfId="0" applyNumberFormat="1" applyFont="1" applyFill="1" applyBorder="1" applyAlignment="1">
      <alignment horizontal="center" vertical="center"/>
    </xf>
    <xf numFmtId="182" fontId="11" fillId="0" borderId="20" xfId="0" applyNumberFormat="1" applyFont="1" applyFill="1" applyBorder="1" applyAlignment="1">
      <alignment horizontal="center" vertical="center" wrapText="1"/>
    </xf>
    <xf numFmtId="182" fontId="11" fillId="0" borderId="50" xfId="0" applyNumberFormat="1" applyFont="1" applyFill="1" applyBorder="1" applyAlignment="1">
      <alignment horizontal="center" vertical="center" wrapText="1"/>
    </xf>
    <xf numFmtId="178" fontId="0" fillId="0" borderId="43" xfId="0" applyNumberFormat="1" applyFont="1" applyFill="1" applyBorder="1" applyAlignment="1">
      <alignment horizontal="center" vertical="center"/>
    </xf>
    <xf numFmtId="178" fontId="0" fillId="0" borderId="29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0" borderId="41" xfId="0" applyNumberFormat="1" applyFont="1" applyFill="1" applyBorder="1" applyAlignment="1">
      <alignment horizontal="center" vertical="center"/>
    </xf>
    <xf numFmtId="0" fontId="10" fillId="0" borderId="40" xfId="0" applyNumberFormat="1" applyFont="1" applyFill="1" applyBorder="1" applyAlignment="1">
      <alignment horizontal="center" vertical="center"/>
    </xf>
    <xf numFmtId="178" fontId="0" fillId="0" borderId="39" xfId="0" applyNumberFormat="1" applyFont="1" applyFill="1" applyBorder="1" applyAlignment="1">
      <alignment horizontal="center" vertical="center"/>
    </xf>
    <xf numFmtId="178" fontId="0" fillId="0" borderId="23" xfId="0" applyNumberFormat="1" applyFont="1" applyFill="1" applyBorder="1" applyAlignment="1">
      <alignment horizontal="center" vertical="center"/>
    </xf>
    <xf numFmtId="178" fontId="0" fillId="0" borderId="24" xfId="0" applyNumberFormat="1" applyFont="1" applyFill="1" applyBorder="1" applyAlignment="1">
      <alignment horizontal="center" vertical="center"/>
    </xf>
    <xf numFmtId="178" fontId="0" fillId="0" borderId="78" xfId="0" applyNumberFormat="1" applyFont="1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178" fontId="0" fillId="0" borderId="37" xfId="0" applyNumberFormat="1" applyFont="1" applyFill="1" applyBorder="1" applyAlignment="1">
      <alignment horizontal="center" vertical="center"/>
    </xf>
    <xf numFmtId="178" fontId="0" fillId="0" borderId="40" xfId="0" applyNumberFormat="1" applyFont="1" applyFill="1" applyBorder="1" applyAlignment="1">
      <alignment horizontal="center" vertical="center"/>
    </xf>
    <xf numFmtId="178" fontId="0" fillId="0" borderId="38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horizontal="center" vertical="center"/>
    </xf>
    <xf numFmtId="178" fontId="0" fillId="0" borderId="29" xfId="0" applyNumberFormat="1" applyFont="1" applyFill="1" applyBorder="1" applyAlignment="1">
      <alignment horizontal="center" vertical="center"/>
    </xf>
    <xf numFmtId="178" fontId="0" fillId="0" borderId="17" xfId="0" applyNumberFormat="1" applyFont="1" applyFill="1" applyBorder="1" applyAlignment="1">
      <alignment horizontal="center" vertical="center"/>
    </xf>
    <xf numFmtId="178" fontId="0" fillId="0" borderId="21" xfId="0" applyNumberFormat="1" applyFont="1" applyFill="1" applyBorder="1" applyAlignment="1">
      <alignment horizontal="center" vertical="center"/>
    </xf>
    <xf numFmtId="178" fontId="8" fillId="0" borderId="48" xfId="0" applyNumberFormat="1" applyFont="1" applyFill="1" applyBorder="1" applyAlignment="1">
      <alignment horizontal="center" vertical="center"/>
    </xf>
    <xf numFmtId="178" fontId="8" fillId="0" borderId="19" xfId="0" applyNumberFormat="1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horizontal="center" vertical="center"/>
    </xf>
    <xf numFmtId="0" fontId="10" fillId="0" borderId="67" xfId="0" applyNumberFormat="1" applyFont="1" applyFill="1" applyBorder="1" applyAlignment="1">
      <alignment vertical="center" wrapText="1"/>
    </xf>
    <xf numFmtId="0" fontId="0" fillId="0" borderId="48" xfId="0" applyFill="1" applyBorder="1"/>
    <xf numFmtId="0" fontId="0" fillId="0" borderId="19" xfId="0" applyFill="1" applyBorder="1"/>
    <xf numFmtId="178" fontId="8" fillId="0" borderId="18" xfId="0" applyNumberFormat="1" applyFont="1" applyFill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center" vertical="center"/>
    </xf>
    <xf numFmtId="0" fontId="10" fillId="0" borderId="22" xfId="0" applyNumberFormat="1" applyFont="1" applyFill="1" applyBorder="1" applyAlignment="1">
      <alignment horizontal="center" vertical="center"/>
    </xf>
    <xf numFmtId="0" fontId="10" fillId="0" borderId="23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/>
    </xf>
    <xf numFmtId="178" fontId="8" fillId="0" borderId="5" xfId="0" applyNumberFormat="1" applyFont="1" applyFill="1" applyBorder="1" applyAlignment="1">
      <alignment horizontal="center" vertical="center"/>
    </xf>
    <xf numFmtId="178" fontId="8" fillId="0" borderId="39" xfId="0" applyNumberFormat="1" applyFont="1" applyFill="1" applyBorder="1" applyAlignment="1">
      <alignment horizontal="center" vertical="center"/>
    </xf>
    <xf numFmtId="178" fontId="8" fillId="0" borderId="23" xfId="0" applyNumberFormat="1" applyFont="1" applyFill="1" applyBorder="1" applyAlignment="1">
      <alignment horizontal="center" vertical="center"/>
    </xf>
    <xf numFmtId="178" fontId="8" fillId="0" borderId="24" xfId="0" applyNumberFormat="1" applyFont="1" applyFill="1" applyBorder="1" applyAlignment="1">
      <alignment horizontal="center" vertical="center"/>
    </xf>
    <xf numFmtId="178" fontId="8" fillId="0" borderId="6" xfId="0" applyNumberFormat="1" applyFont="1" applyFill="1" applyBorder="1" applyAlignment="1">
      <alignment horizontal="center" vertical="center"/>
    </xf>
    <xf numFmtId="0" fontId="10" fillId="0" borderId="38" xfId="0" applyNumberFormat="1" applyFont="1" applyFill="1" applyBorder="1" applyAlignment="1">
      <alignment horizontal="center" vertical="center"/>
    </xf>
    <xf numFmtId="178" fontId="8" fillId="0" borderId="4" xfId="0" applyNumberFormat="1" applyFont="1" applyFill="1" applyBorder="1" applyAlignment="1">
      <alignment horizontal="center" vertical="center"/>
    </xf>
    <xf numFmtId="178" fontId="8" fillId="0" borderId="29" xfId="0" applyNumberFormat="1" applyFont="1" applyFill="1" applyBorder="1" applyAlignment="1">
      <alignment horizontal="center" vertical="center"/>
    </xf>
    <xf numFmtId="178" fontId="8" fillId="0" borderId="17" xfId="0" applyNumberFormat="1" applyFont="1" applyFill="1" applyBorder="1" applyAlignment="1">
      <alignment horizontal="center" vertical="center"/>
    </xf>
    <xf numFmtId="178" fontId="8" fillId="0" borderId="21" xfId="0" applyNumberFormat="1" applyFont="1" applyFill="1" applyBorder="1" applyAlignment="1">
      <alignment horizontal="center" vertical="center"/>
    </xf>
    <xf numFmtId="178" fontId="8" fillId="0" borderId="9" xfId="0" applyNumberFormat="1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178" fontId="8" fillId="0" borderId="33" xfId="0" applyNumberFormat="1" applyFont="1" applyFill="1" applyBorder="1" applyAlignment="1">
      <alignment horizontal="center" vertical="center"/>
    </xf>
    <xf numFmtId="0" fontId="8" fillId="0" borderId="51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44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left" vertical="center"/>
    </xf>
    <xf numFmtId="0" fontId="8" fillId="0" borderId="14" xfId="0" applyNumberFormat="1" applyFont="1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8" fillId="0" borderId="11" xfId="0" applyNumberFormat="1" applyFont="1" applyFill="1" applyBorder="1" applyAlignment="1">
      <alignment horizontal="right" vertical="center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8" fillId="0" borderId="26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right"/>
    </xf>
    <xf numFmtId="0" fontId="5" fillId="0" borderId="4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shrinkToFit="1"/>
    </xf>
    <xf numFmtId="0" fontId="8" fillId="0" borderId="17" xfId="0" applyFont="1" applyFill="1" applyBorder="1" applyAlignment="1">
      <alignment horizontal="center" vertical="center" shrinkToFit="1"/>
    </xf>
    <xf numFmtId="0" fontId="8" fillId="0" borderId="21" xfId="0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78" xfId="0" applyFont="1" applyFill="1" applyBorder="1" applyAlignment="1">
      <alignment horizontal="center" vertical="center"/>
    </xf>
    <xf numFmtId="178" fontId="8" fillId="0" borderId="11" xfId="0" applyNumberFormat="1" applyFont="1" applyFill="1" applyBorder="1" applyAlignment="1">
      <alignment horizontal="right" vertical="center"/>
    </xf>
    <xf numFmtId="185" fontId="1" fillId="0" borderId="0" xfId="0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horizontal="right" vertical="center"/>
    </xf>
    <xf numFmtId="187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185" fontId="1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readingOrder="1"/>
    </xf>
    <xf numFmtId="190" fontId="0" fillId="0" borderId="0" xfId="0" applyNumberFormat="1" applyFill="1"/>
    <xf numFmtId="190" fontId="0" fillId="0" borderId="0" xfId="0" applyNumberFormat="1" applyFill="1" applyAlignment="1">
      <alignment horizontal="right"/>
    </xf>
    <xf numFmtId="190" fontId="13" fillId="0" borderId="0" xfId="0" applyNumberFormat="1" applyFont="1" applyFill="1"/>
    <xf numFmtId="0" fontId="15" fillId="0" borderId="0" xfId="0" applyFont="1" applyFill="1"/>
    <xf numFmtId="0" fontId="14" fillId="0" borderId="0" xfId="0" applyFont="1" applyFill="1"/>
    <xf numFmtId="38" fontId="0" fillId="0" borderId="0" xfId="9" applyFont="1" applyFill="1" applyAlignment="1"/>
    <xf numFmtId="0" fontId="1" fillId="0" borderId="80" xfId="0" applyFont="1" applyFill="1" applyBorder="1" applyAlignment="1">
      <alignment horizontal="center" vertical="center"/>
    </xf>
    <xf numFmtId="0" fontId="0" fillId="0" borderId="80" xfId="0" applyNumberFormat="1" applyFill="1" applyBorder="1" applyAlignment="1" applyProtection="1">
      <alignment horizontal="right" vertical="center"/>
    </xf>
    <xf numFmtId="182" fontId="1" fillId="0" borderId="80" xfId="0" applyNumberFormat="1" applyFont="1" applyFill="1" applyBorder="1" applyAlignment="1">
      <alignment horizontal="right" vertical="center"/>
    </xf>
    <xf numFmtId="186" fontId="1" fillId="0" borderId="80" xfId="0" applyNumberFormat="1" applyFont="1" applyFill="1" applyBorder="1" applyAlignment="1">
      <alignment horizontal="right" vertical="center"/>
    </xf>
    <xf numFmtId="0" fontId="0" fillId="0" borderId="80" xfId="0" applyFill="1" applyBorder="1"/>
    <xf numFmtId="0" fontId="1" fillId="0" borderId="80" xfId="0" applyFont="1" applyFill="1" applyBorder="1" applyAlignment="1">
      <alignment horizontal="left" vertical="center"/>
    </xf>
    <xf numFmtId="0" fontId="0" fillId="0" borderId="80" xfId="0" applyNumberFormat="1" applyFill="1" applyBorder="1" applyAlignment="1">
      <alignment horizontal="right"/>
    </xf>
    <xf numFmtId="178" fontId="1" fillId="0" borderId="80" xfId="0" applyNumberFormat="1" applyFont="1" applyFill="1" applyBorder="1" applyAlignment="1">
      <alignment horizontal="center" vertical="center"/>
    </xf>
    <xf numFmtId="185" fontId="1" fillId="0" borderId="80" xfId="0" applyNumberFormat="1" applyFont="1" applyFill="1" applyBorder="1" applyAlignment="1">
      <alignment horizontal="right" vertical="center"/>
    </xf>
    <xf numFmtId="178" fontId="1" fillId="0" borderId="80" xfId="0" applyNumberFormat="1" applyFont="1" applyFill="1" applyBorder="1" applyAlignment="1">
      <alignment horizontal="right" vertical="center"/>
    </xf>
    <xf numFmtId="187" fontId="1" fillId="0" borderId="80" xfId="0" applyNumberFormat="1" applyFont="1" applyFill="1" applyBorder="1" applyAlignment="1">
      <alignment horizontal="center" vertical="center"/>
    </xf>
    <xf numFmtId="185" fontId="0" fillId="0" borderId="80" xfId="0" applyNumberFormat="1" applyFont="1" applyFill="1" applyBorder="1" applyAlignment="1">
      <alignment horizontal="right" vertical="center"/>
    </xf>
    <xf numFmtId="178" fontId="0" fillId="0" borderId="80" xfId="0" applyNumberFormat="1" applyFill="1" applyBorder="1"/>
    <xf numFmtId="187" fontId="0" fillId="0" borderId="80" xfId="0" applyNumberFormat="1" applyFill="1" applyBorder="1" applyAlignment="1">
      <alignment horizontal="center"/>
    </xf>
    <xf numFmtId="178" fontId="0" fillId="0" borderId="80" xfId="0" applyNumberFormat="1" applyFont="1" applyFill="1" applyBorder="1" applyAlignment="1">
      <alignment horizontal="right" vertical="center"/>
    </xf>
    <xf numFmtId="187" fontId="0" fillId="0" borderId="80" xfId="0" applyNumberFormat="1" applyFont="1" applyFill="1" applyBorder="1" applyAlignment="1">
      <alignment horizontal="center" vertical="center"/>
    </xf>
    <xf numFmtId="185" fontId="1" fillId="0" borderId="80" xfId="0" applyNumberFormat="1" applyFont="1" applyFill="1" applyBorder="1" applyAlignment="1">
      <alignment horizontal="center" vertical="center"/>
    </xf>
    <xf numFmtId="180" fontId="1" fillId="0" borderId="80" xfId="0" applyNumberFormat="1" applyFont="1" applyFill="1" applyBorder="1" applyAlignment="1">
      <alignment horizontal="center" vertical="center"/>
    </xf>
    <xf numFmtId="188" fontId="1" fillId="0" borderId="80" xfId="0" applyNumberFormat="1" applyFont="1" applyFill="1" applyBorder="1" applyAlignment="1">
      <alignment horizontal="center" vertical="center"/>
    </xf>
    <xf numFmtId="178" fontId="0" fillId="0" borderId="80" xfId="0" applyNumberFormat="1" applyFont="1" applyFill="1" applyBorder="1" applyAlignment="1">
      <alignment horizontal="center" vertical="center"/>
    </xf>
    <xf numFmtId="188" fontId="0" fillId="0" borderId="80" xfId="0" applyNumberFormat="1" applyFont="1" applyFill="1" applyBorder="1" applyAlignment="1">
      <alignment horizontal="center" vertical="center"/>
    </xf>
    <xf numFmtId="180" fontId="0" fillId="0" borderId="80" xfId="0" applyNumberFormat="1" applyFont="1" applyFill="1" applyBorder="1" applyAlignment="1">
      <alignment horizontal="center" vertical="center"/>
    </xf>
    <xf numFmtId="0" fontId="0" fillId="0" borderId="80" xfId="0" applyFont="1" applyFill="1" applyBorder="1" applyAlignment="1">
      <alignment horizontal="center"/>
    </xf>
    <xf numFmtId="38" fontId="10" fillId="0" borderId="80" xfId="9" applyFont="1" applyFill="1" applyBorder="1" applyAlignment="1"/>
    <xf numFmtId="38" fontId="0" fillId="0" borderId="80" xfId="9" applyFont="1" applyFill="1" applyBorder="1" applyAlignment="1"/>
    <xf numFmtId="0" fontId="0" fillId="0" borderId="80" xfId="0" applyFill="1" applyBorder="1" applyAlignment="1">
      <alignment horizontal="right"/>
    </xf>
  </cellXfs>
  <cellStyles count="13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パーセント" xfId="7" builtinId="5"/>
    <cellStyle name="パーセント 2" xfId="10"/>
    <cellStyle name="桁区切り" xfId="8" builtinId="6"/>
    <cellStyle name="桁区切り 2" xfId="9"/>
    <cellStyle name="桁区切り 2 2" xfId="12"/>
    <cellStyle name="桁区切り 3" xfId="1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80534200022342"/>
          <c:y val="4.6052730204757329E-2"/>
          <c:w val="0.77850416524021449"/>
          <c:h val="0.88785394073802759"/>
        </c:manualLayout>
      </c:layout>
      <c:barChart>
        <c:barDir val="col"/>
        <c:grouping val="stacked"/>
        <c:varyColors val="0"/>
        <c:ser>
          <c:idx val="0"/>
          <c:order val="0"/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'99'!$K$17:$K$26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'99'!$L$17:$L$26</c:f>
              <c:numCache>
                <c:formatCode>#,##0;[Red]#,##0</c:formatCode>
                <c:ptCount val="10"/>
                <c:pt idx="0">
                  <c:v>7283</c:v>
                </c:pt>
                <c:pt idx="1">
                  <c:v>7158</c:v>
                </c:pt>
                <c:pt idx="2">
                  <c:v>7023</c:v>
                </c:pt>
                <c:pt idx="3">
                  <c:v>6927</c:v>
                </c:pt>
                <c:pt idx="4">
                  <c:v>6647</c:v>
                </c:pt>
                <c:pt idx="5">
                  <c:v>6351</c:v>
                </c:pt>
                <c:pt idx="6">
                  <c:v>6158</c:v>
                </c:pt>
                <c:pt idx="7">
                  <c:v>5841</c:v>
                </c:pt>
                <c:pt idx="8">
                  <c:v>5544</c:v>
                </c:pt>
                <c:pt idx="9">
                  <c:v>5322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F6-4F06-9BC1-DF9D91D5F08D}"/>
            </c:ext>
          </c:extLst>
        </c:ser>
        <c:ser>
          <c:idx val="1"/>
          <c:order val="1"/>
          <c:spPr>
            <a:pattFill prst="pct9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'99'!$K$17:$K$26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'99'!$M$17:$M$26</c:f>
              <c:numCache>
                <c:formatCode>0;[Red]0</c:formatCode>
                <c:ptCount val="10"/>
                <c:pt idx="0">
                  <c:v>63</c:v>
                </c:pt>
                <c:pt idx="1">
                  <c:v>76</c:v>
                </c:pt>
                <c:pt idx="2">
                  <c:v>87</c:v>
                </c:pt>
                <c:pt idx="3">
                  <c:v>88</c:v>
                </c:pt>
                <c:pt idx="4">
                  <c:v>108</c:v>
                </c:pt>
                <c:pt idx="5">
                  <c:v>89</c:v>
                </c:pt>
                <c:pt idx="6">
                  <c:v>86</c:v>
                </c:pt>
                <c:pt idx="7">
                  <c:v>86</c:v>
                </c:pt>
                <c:pt idx="8">
                  <c:v>77</c:v>
                </c:pt>
                <c:pt idx="9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F6-4F06-9BC1-DF9D91D5F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96801920"/>
        <c:axId val="96803456"/>
      </c:barChart>
      <c:lineChart>
        <c:grouping val="standard"/>
        <c:varyColors val="0"/>
        <c:ser>
          <c:idx val="3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val>
            <c:numRef>
              <c:f>'99'!$O$17:$O$26</c:f>
              <c:numCache>
                <c:formatCode>0.0;[Red]0.0</c:formatCode>
                <c:ptCount val="10"/>
                <c:pt idx="0">
                  <c:v>46.3</c:v>
                </c:pt>
                <c:pt idx="1">
                  <c:v>43.5</c:v>
                </c:pt>
                <c:pt idx="2">
                  <c:v>42.6</c:v>
                </c:pt>
                <c:pt idx="3">
                  <c:v>41.1</c:v>
                </c:pt>
                <c:pt idx="4">
                  <c:v>44.1</c:v>
                </c:pt>
                <c:pt idx="5">
                  <c:v>49</c:v>
                </c:pt>
                <c:pt idx="6">
                  <c:v>52.9</c:v>
                </c:pt>
                <c:pt idx="7">
                  <c:v>52.2</c:v>
                </c:pt>
                <c:pt idx="8">
                  <c:v>54.6</c:v>
                </c:pt>
                <c:pt idx="9">
                  <c:v>54.6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F6-4F06-9BC1-DF9D91D5F08D}"/>
            </c:ext>
          </c:extLst>
        </c:ser>
        <c:ser>
          <c:idx val="2"/>
          <c:order val="3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'99'!$N$17:$N$23</c:f>
              <c:numCache>
                <c:formatCode>#,##0;[Red]#,##0</c:formatCode>
                <c:ptCount val="7"/>
                <c:pt idx="0">
                  <c:v>3073</c:v>
                </c:pt>
                <c:pt idx="1">
                  <c:v>3020</c:v>
                </c:pt>
                <c:pt idx="2">
                  <c:v>3180</c:v>
                </c:pt>
                <c:pt idx="3">
                  <c:v>3170</c:v>
                </c:pt>
                <c:pt idx="4">
                  <c:v>3508</c:v>
                </c:pt>
                <c:pt idx="5">
                  <c:v>3608</c:v>
                </c:pt>
                <c:pt idx="6">
                  <c:v>3629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F6-4F06-9BC1-DF9D91D5F08D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'99'!$N$17:$N$23</c:f>
              <c:numCache>
                <c:formatCode>#,##0;[Red]#,##0</c:formatCode>
                <c:ptCount val="7"/>
                <c:pt idx="0">
                  <c:v>3073</c:v>
                </c:pt>
                <c:pt idx="1">
                  <c:v>3020</c:v>
                </c:pt>
                <c:pt idx="2">
                  <c:v>3180</c:v>
                </c:pt>
                <c:pt idx="3">
                  <c:v>3170</c:v>
                </c:pt>
                <c:pt idx="4">
                  <c:v>3508</c:v>
                </c:pt>
                <c:pt idx="5">
                  <c:v>3608</c:v>
                </c:pt>
                <c:pt idx="6">
                  <c:v>3629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F6-4F06-9BC1-DF9D91D5F08D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'99'!$N$17:$N$23</c:f>
              <c:numCache>
                <c:formatCode>#,##0;[Red]#,##0</c:formatCode>
                <c:ptCount val="7"/>
                <c:pt idx="0">
                  <c:v>3073</c:v>
                </c:pt>
                <c:pt idx="1">
                  <c:v>3020</c:v>
                </c:pt>
                <c:pt idx="2">
                  <c:v>3180</c:v>
                </c:pt>
                <c:pt idx="3">
                  <c:v>3170</c:v>
                </c:pt>
                <c:pt idx="4">
                  <c:v>3508</c:v>
                </c:pt>
                <c:pt idx="5">
                  <c:v>3608</c:v>
                </c:pt>
                <c:pt idx="6">
                  <c:v>3629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F6-4F06-9BC1-DF9D91D5F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05248"/>
        <c:axId val="96806784"/>
      </c:lineChart>
      <c:catAx>
        <c:axId val="9680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crossAx val="96803456"/>
        <c:crosses val="autoZero"/>
        <c:auto val="1"/>
        <c:lblAlgn val="ctr"/>
        <c:lblOffset val="100"/>
        <c:tickMarkSkip val="1"/>
        <c:noMultiLvlLbl val="0"/>
      </c:catAx>
      <c:valAx>
        <c:axId val="96803456"/>
        <c:scaling>
          <c:orientation val="minMax"/>
          <c:max val="8500"/>
        </c:scaling>
        <c:delete val="0"/>
        <c:axPos val="l"/>
        <c:numFmt formatCode="#,##0;[Red]#,##0" sourceLinked="1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801920"/>
        <c:crosses val="autoZero"/>
        <c:crossBetween val="between"/>
        <c:majorUnit val="500"/>
        <c:minorUnit val="100"/>
      </c:valAx>
      <c:catAx>
        <c:axId val="96805248"/>
        <c:scaling>
          <c:orientation val="minMax"/>
        </c:scaling>
        <c:delete val="1"/>
        <c:axPos val="b"/>
        <c:majorTickMark val="out"/>
        <c:minorTickMark val="none"/>
        <c:tickLblPos val="none"/>
        <c:crossAx val="96806784"/>
        <c:crosses val="autoZero"/>
        <c:auto val="1"/>
        <c:lblAlgn val="ctr"/>
        <c:lblOffset val="100"/>
        <c:noMultiLvlLbl val="0"/>
      </c:catAx>
      <c:valAx>
        <c:axId val="96806784"/>
        <c:scaling>
          <c:orientation val="minMax"/>
          <c:max val="100"/>
        </c:scaling>
        <c:delete val="0"/>
        <c:axPos val="r"/>
        <c:numFmt formatCode="0;[Red]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80524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9703223371589E-2"/>
          <c:y val="3.3653815308360882E-2"/>
          <c:w val="0.8828202357058309"/>
          <c:h val="0.8897087696419275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'99'!$K$17:$K$26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'99'!$N$17:$N$26</c:f>
              <c:numCache>
                <c:formatCode>#,##0;[Red]#,##0</c:formatCode>
                <c:ptCount val="10"/>
                <c:pt idx="0">
                  <c:v>3073</c:v>
                </c:pt>
                <c:pt idx="1">
                  <c:v>3020</c:v>
                </c:pt>
                <c:pt idx="2">
                  <c:v>3180</c:v>
                </c:pt>
                <c:pt idx="3">
                  <c:v>3170</c:v>
                </c:pt>
                <c:pt idx="4">
                  <c:v>3508</c:v>
                </c:pt>
                <c:pt idx="5">
                  <c:v>3608</c:v>
                </c:pt>
                <c:pt idx="6">
                  <c:v>3629</c:v>
                </c:pt>
                <c:pt idx="7">
                  <c:v>3282</c:v>
                </c:pt>
                <c:pt idx="8">
                  <c:v>3164</c:v>
                </c:pt>
                <c:pt idx="9">
                  <c:v>2977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F-4E57-8A0D-8614CA0FD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7"/>
        <c:axId val="96826112"/>
        <c:axId val="96827648"/>
      </c:barChart>
      <c:catAx>
        <c:axId val="96826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6827648"/>
        <c:crosses val="autoZero"/>
        <c:auto val="1"/>
        <c:lblAlgn val="ctr"/>
        <c:lblOffset val="100"/>
        <c:noMultiLvlLbl val="0"/>
      </c:catAx>
      <c:valAx>
        <c:axId val="96827648"/>
        <c:scaling>
          <c:orientation val="minMax"/>
          <c:max val="7500"/>
          <c:min val="0"/>
        </c:scaling>
        <c:delete val="1"/>
        <c:axPos val="l"/>
        <c:numFmt formatCode="#,##0;[Red]#,##0" sourceLinked="1"/>
        <c:majorTickMark val="out"/>
        <c:minorTickMark val="none"/>
        <c:tickLblPos val="none"/>
        <c:crossAx val="9682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19787506593326"/>
          <c:y val="3.5897525785071119E-2"/>
          <c:w val="0.76852083490318956"/>
          <c:h val="0.83026897472428407"/>
        </c:manualLayout>
      </c:layout>
      <c:lineChart>
        <c:grouping val="standard"/>
        <c:varyColors val="0"/>
        <c:ser>
          <c:idx val="0"/>
          <c:order val="0"/>
          <c:tx>
            <c:strRef>
              <c:f>'99'!$L$1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'99'!$K$3:$K$14</c:f>
              <c:numCache>
                <c:formatCode>General</c:formatCode>
                <c:ptCount val="12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</c:numCache>
            </c:numRef>
          </c:cat>
          <c:val>
            <c:numRef>
              <c:f>'99'!$L$3:$L$14</c:f>
              <c:numCache>
                <c:formatCode>#,##0_);\(#,##0\)</c:formatCode>
                <c:ptCount val="12"/>
                <c:pt idx="0">
                  <c:v>360</c:v>
                </c:pt>
                <c:pt idx="1">
                  <c:v>371</c:v>
                </c:pt>
                <c:pt idx="2">
                  <c:v>393</c:v>
                </c:pt>
                <c:pt idx="3">
                  <c:v>447</c:v>
                </c:pt>
                <c:pt idx="4">
                  <c:v>485</c:v>
                </c:pt>
                <c:pt idx="5">
                  <c:v>523</c:v>
                </c:pt>
                <c:pt idx="6">
                  <c:v>528</c:v>
                </c:pt>
                <c:pt idx="7">
                  <c:v>487</c:v>
                </c:pt>
                <c:pt idx="8">
                  <c:v>491</c:v>
                </c:pt>
                <c:pt idx="9">
                  <c:v>458</c:v>
                </c:pt>
                <c:pt idx="10">
                  <c:v>450</c:v>
                </c:pt>
                <c:pt idx="11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A3-4A1C-9CB3-3AA9BD998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60800"/>
        <c:axId val="100729600"/>
      </c:lineChart>
      <c:lineChart>
        <c:grouping val="standard"/>
        <c:varyColors val="0"/>
        <c:ser>
          <c:idx val="1"/>
          <c:order val="1"/>
          <c:tx>
            <c:strRef>
              <c:f>'99'!$M$1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cat>
            <c:numRef>
              <c:f>'99'!$K$3:$K$14</c:f>
              <c:numCache>
                <c:formatCode>General</c:formatCode>
                <c:ptCount val="12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30</c:v>
                </c:pt>
              </c:numCache>
            </c:numRef>
          </c:cat>
          <c:val>
            <c:numRef>
              <c:f>'99'!$M$3:$M$14</c:f>
              <c:numCache>
                <c:formatCode>#,##0.00_);\(#,##0.00\)</c:formatCode>
                <c:ptCount val="12"/>
                <c:pt idx="0">
                  <c:v>10.7</c:v>
                </c:pt>
                <c:pt idx="1">
                  <c:v>10.91</c:v>
                </c:pt>
                <c:pt idx="2">
                  <c:v>11.34</c:v>
                </c:pt>
                <c:pt idx="3">
                  <c:v>12.87</c:v>
                </c:pt>
                <c:pt idx="4">
                  <c:v>13.8</c:v>
                </c:pt>
                <c:pt idx="5">
                  <c:v>14.69</c:v>
                </c:pt>
                <c:pt idx="6">
                  <c:v>14.63</c:v>
                </c:pt>
                <c:pt idx="7">
                  <c:v>13.28</c:v>
                </c:pt>
                <c:pt idx="8">
                  <c:v>13.27</c:v>
                </c:pt>
                <c:pt idx="9">
                  <c:v>12.26</c:v>
                </c:pt>
                <c:pt idx="10">
                  <c:v>11.88</c:v>
                </c:pt>
                <c:pt idx="11">
                  <c:v>12.17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A3-4A1C-9CB3-3AA9BD998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31136"/>
        <c:axId val="100732928"/>
      </c:lineChart>
      <c:catAx>
        <c:axId val="96860800"/>
        <c:scaling>
          <c:orientation val="minMax"/>
        </c:scaling>
        <c:delete val="0"/>
        <c:axPos val="b"/>
        <c:majorGridlines>
          <c:spPr>
            <a:ln cmpd="sng">
              <a:prstDash val="sysDot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aseline="0"/>
            </a:pPr>
            <a:endParaRPr lang="ja-JP"/>
          </a:p>
        </c:txPr>
        <c:crossAx val="10072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729600"/>
        <c:scaling>
          <c:orientation val="minMax"/>
          <c:max val="600"/>
        </c:scaling>
        <c:delete val="0"/>
        <c:axPos val="l"/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860800"/>
        <c:crosses val="autoZero"/>
        <c:crossBetween val="between"/>
        <c:majorUnit val="50"/>
      </c:valAx>
      <c:catAx>
        <c:axId val="100731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732928"/>
        <c:crosses val="autoZero"/>
        <c:auto val="1"/>
        <c:lblAlgn val="ctr"/>
        <c:lblOffset val="100"/>
        <c:noMultiLvlLbl val="0"/>
      </c:catAx>
      <c:valAx>
        <c:axId val="100732928"/>
        <c:scaling>
          <c:orientation val="minMax"/>
          <c:max val="16"/>
        </c:scaling>
        <c:delete val="0"/>
        <c:axPos val="r"/>
        <c:numFmt formatCode="#,##0.0_);\(#,##0.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73113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1924290220879"/>
          <c:y val="5.4669764679318993E-2"/>
          <c:w val="0.80126182965299686"/>
          <c:h val="0.89293948976219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'99'!$M$30</c:f>
              <c:strCache>
                <c:ptCount val="1"/>
                <c:pt idx="0">
                  <c:v>平均被保険者数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'99'!$K$31:$K$40</c:f>
              <c:numCache>
                <c:formatCode>General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'99'!$M$31:$M$40</c:f>
              <c:numCache>
                <c:formatCode>#,##0.000;[Red]#,##0.000</c:formatCode>
                <c:ptCount val="10"/>
                <c:pt idx="0">
                  <c:v>11.224</c:v>
                </c:pt>
                <c:pt idx="1">
                  <c:v>11.306000000000001</c:v>
                </c:pt>
                <c:pt idx="2">
                  <c:v>11.192</c:v>
                </c:pt>
                <c:pt idx="3" formatCode="General">
                  <c:v>11.208</c:v>
                </c:pt>
                <c:pt idx="4">
                  <c:v>11.141</c:v>
                </c:pt>
                <c:pt idx="5">
                  <c:v>10.948</c:v>
                </c:pt>
                <c:pt idx="6">
                  <c:v>10.788</c:v>
                </c:pt>
                <c:pt idx="7">
                  <c:v>10.401</c:v>
                </c:pt>
                <c:pt idx="8">
                  <c:v>9.9559999999999995</c:v>
                </c:pt>
                <c:pt idx="9">
                  <c:v>9.5080000000000009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B-4623-8497-D32794437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0791040"/>
        <c:axId val="100792960"/>
      </c:barChart>
      <c:lineChart>
        <c:grouping val="standard"/>
        <c:varyColors val="0"/>
        <c:ser>
          <c:idx val="1"/>
          <c:order val="1"/>
          <c:tx>
            <c:strRef>
              <c:f>'99'!$N$30</c:f>
              <c:strCache>
                <c:ptCount val="1"/>
                <c:pt idx="0">
                  <c:v>被保険者数（％）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'99'!$N$31:$N$40</c:f>
              <c:numCache>
                <c:formatCode>0.00;[Red]0.00</c:formatCode>
                <c:ptCount val="10"/>
                <c:pt idx="0">
                  <c:v>32.65</c:v>
                </c:pt>
                <c:pt idx="1">
                  <c:v>32.549999999999997</c:v>
                </c:pt>
                <c:pt idx="2">
                  <c:v>31.85</c:v>
                </c:pt>
                <c:pt idx="3" formatCode="General">
                  <c:v>31.45</c:v>
                </c:pt>
                <c:pt idx="4">
                  <c:v>31</c:v>
                </c:pt>
                <c:pt idx="5">
                  <c:v>30.1</c:v>
                </c:pt>
                <c:pt idx="6" formatCode="General">
                  <c:v>29.2</c:v>
                </c:pt>
                <c:pt idx="7">
                  <c:v>27.9</c:v>
                </c:pt>
                <c:pt idx="8">
                  <c:v>26.4</c:v>
                </c:pt>
                <c:pt idx="9" formatCode="General">
                  <c:v>24.8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8B-4623-8497-D32794437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05472"/>
        <c:axId val="102107008"/>
      </c:lineChart>
      <c:catAx>
        <c:axId val="1007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crossAx val="100792960"/>
        <c:crossesAt val="0"/>
        <c:auto val="1"/>
        <c:lblAlgn val="ctr"/>
        <c:lblOffset val="100"/>
        <c:tickMarkSkip val="1"/>
        <c:noMultiLvlLbl val="0"/>
      </c:catAx>
      <c:valAx>
        <c:axId val="100792960"/>
        <c:scaling>
          <c:orientation val="minMax"/>
          <c:max val="13"/>
          <c:min val="0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791040"/>
        <c:crosses val="autoZero"/>
        <c:crossBetween val="between"/>
        <c:majorUnit val="1"/>
      </c:valAx>
      <c:catAx>
        <c:axId val="102105472"/>
        <c:scaling>
          <c:orientation val="minMax"/>
        </c:scaling>
        <c:delete val="1"/>
        <c:axPos val="b"/>
        <c:majorTickMark val="out"/>
        <c:minorTickMark val="none"/>
        <c:tickLblPos val="none"/>
        <c:crossAx val="102107008"/>
        <c:crossesAt val="0"/>
        <c:auto val="1"/>
        <c:lblAlgn val="ctr"/>
        <c:lblOffset val="100"/>
        <c:noMultiLvlLbl val="0"/>
      </c:catAx>
      <c:valAx>
        <c:axId val="102107008"/>
        <c:scaling>
          <c:orientation val="minMax"/>
          <c:max val="70"/>
          <c:min val="0"/>
        </c:scaling>
        <c:delete val="0"/>
        <c:axPos val="r"/>
        <c:numFmt formatCode="0;[Red]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2105472"/>
        <c:crosses val="max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547844374343102"/>
          <c:y val="0.72197928940592671"/>
          <c:w val="0.42902208201892938"/>
          <c:h val="0.12566904196357867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148067450770212E-2"/>
          <c:y val="8.2887700534759357E-2"/>
          <c:w val="0.96072649276355304"/>
          <c:h val="0.85026737967914434"/>
        </c:manualLayout>
      </c:layout>
      <c:doughnutChart>
        <c:varyColors val="1"/>
        <c:ser>
          <c:idx val="1"/>
          <c:order val="1"/>
          <c:tx>
            <c:strRef>
              <c:f>'99'!$L$49:$L$51</c:f>
              <c:strCache>
                <c:ptCount val="3"/>
                <c:pt idx="0">
                  <c:v>被用者</c:v>
                </c:pt>
                <c:pt idx="1">
                  <c:v>非被用者</c:v>
                </c:pt>
                <c:pt idx="2">
                  <c:v>特例給付</c:v>
                </c:pt>
              </c:strCache>
            </c:strRef>
          </c:tx>
          <c:spPr>
            <a:pattFill prst="pct10"/>
            <a:ln>
              <a:solidFill>
                <a:srgbClr val="000000"/>
              </a:solidFill>
            </a:ln>
          </c:spPr>
          <c:dPt>
            <c:idx val="0"/>
            <c:bubble3D val="0"/>
            <c:spPr>
              <a:pattFill prst="pct20"/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9DF-4CE7-9CF9-D4D3515A0A17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9DF-4CE7-9CF9-D4D3515A0A17}"/>
              </c:ext>
            </c:extLst>
          </c:dPt>
          <c:dPt>
            <c:idx val="2"/>
            <c:bubble3D val="0"/>
            <c:spPr>
              <a:pattFill prst="pct5"/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9DF-4CE7-9CF9-D4D3515A0A17}"/>
              </c:ext>
            </c:extLst>
          </c:dPt>
          <c:val>
            <c:numRef>
              <c:f>'99'!$L$49:$L$51</c:f>
              <c:numCache>
                <c:formatCode>#,##0_);[Red]\(#,##0\)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DF-4CE7-9CF9-D4D3515A0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explosion val="4"/>
            <c:extLst>
              <c:ext xmlns:c16="http://schemas.microsoft.com/office/drawing/2014/chart" uri="{C3380CC4-5D6E-409C-BE32-E72D297353CC}">
                <c16:uniqueId val="{00000004-19DF-4CE7-9CF9-D4D3515A0A17}"/>
              </c:ext>
            </c:extLst>
          </c:dPt>
          <c:val>
            <c:numRef>
              <c:f>'99'!$M$49:$M$53</c:f>
              <c:numCache>
                <c:formatCode>#,##0_);[Red]\(#,##0\)</c:formatCode>
                <c:ptCount val="5"/>
                <c:pt idx="0">
                  <c:v>700930</c:v>
                </c:pt>
                <c:pt idx="1">
                  <c:v>204730</c:v>
                </c:pt>
                <c:pt idx="2">
                  <c:v>7460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DF-4CE7-9CF9-D4D3515A0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104775</xdr:rowOff>
    </xdr:from>
    <xdr:to>
      <xdr:col>4</xdr:col>
      <xdr:colOff>247651</xdr:colOff>
      <xdr:row>4</xdr:row>
      <xdr:rowOff>38100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2809875" y="104775"/>
          <a:ext cx="180976" cy="657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保護率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(‰)</a:t>
          </a:r>
        </a:p>
      </xdr:txBody>
    </xdr:sp>
    <xdr:clientData/>
  </xdr:twoCellAnchor>
  <xdr:twoCellAnchor>
    <xdr:from>
      <xdr:col>4</xdr:col>
      <xdr:colOff>333375</xdr:colOff>
      <xdr:row>2</xdr:row>
      <xdr:rowOff>133350</xdr:rowOff>
    </xdr:from>
    <xdr:to>
      <xdr:col>9</xdr:col>
      <xdr:colOff>323850</xdr:colOff>
      <xdr:row>26</xdr:row>
      <xdr:rowOff>9525</xdr:rowOff>
    </xdr:to>
    <xdr:graphicFrame macro="">
      <xdr:nvGraphicFramePr>
        <xdr:cNvPr id="3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542925</xdr:colOff>
      <xdr:row>4</xdr:row>
      <xdr:rowOff>133348</xdr:rowOff>
    </xdr:from>
    <xdr:to>
      <xdr:col>9</xdr:col>
      <xdr:colOff>161925</xdr:colOff>
      <xdr:row>26</xdr:row>
      <xdr:rowOff>38100</xdr:rowOff>
    </xdr:to>
    <xdr:graphicFrame macro="">
      <xdr:nvGraphicFramePr>
        <xdr:cNvPr id="4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</xdr:row>
      <xdr:rowOff>114300</xdr:rowOff>
    </xdr:from>
    <xdr:to>
      <xdr:col>4</xdr:col>
      <xdr:colOff>390525</xdr:colOff>
      <xdr:row>26</xdr:row>
      <xdr:rowOff>171450</xdr:rowOff>
    </xdr:to>
    <xdr:graphicFrame macro="">
      <xdr:nvGraphicFramePr>
        <xdr:cNvPr id="5" name="Chart 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133350</xdr:rowOff>
    </xdr:from>
    <xdr:to>
      <xdr:col>4</xdr:col>
      <xdr:colOff>276225</xdr:colOff>
      <xdr:row>52</xdr:row>
      <xdr:rowOff>161925</xdr:rowOff>
    </xdr:to>
    <xdr:graphicFrame macro="">
      <xdr:nvGraphicFramePr>
        <xdr:cNvPr id="6" name="Chart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419100</xdr:colOff>
      <xdr:row>9</xdr:row>
      <xdr:rowOff>9525</xdr:rowOff>
    </xdr:from>
    <xdr:to>
      <xdr:col>1</xdr:col>
      <xdr:colOff>257175</xdr:colOff>
      <xdr:row>10</xdr:row>
      <xdr:rowOff>57150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419100" y="1638300"/>
          <a:ext cx="523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保護率</a:t>
          </a:r>
        </a:p>
      </xdr:txBody>
    </xdr:sp>
    <xdr:clientData/>
  </xdr:twoCellAnchor>
  <xdr:twoCellAnchor>
    <xdr:from>
      <xdr:col>2</xdr:col>
      <xdr:colOff>342900</xdr:colOff>
      <xdr:row>10</xdr:row>
      <xdr:rowOff>47625</xdr:rowOff>
    </xdr:from>
    <xdr:to>
      <xdr:col>3</xdr:col>
      <xdr:colOff>200025</xdr:colOff>
      <xdr:row>11</xdr:row>
      <xdr:rowOff>95250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1714500" y="1857375"/>
          <a:ext cx="542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保護人員</a:t>
          </a:r>
        </a:p>
      </xdr:txBody>
    </xdr:sp>
    <xdr:clientData/>
  </xdr:twoCellAnchor>
  <xdr:twoCellAnchor>
    <xdr:from>
      <xdr:col>0</xdr:col>
      <xdr:colOff>104774</xdr:colOff>
      <xdr:row>3</xdr:row>
      <xdr:rowOff>0</xdr:rowOff>
    </xdr:from>
    <xdr:to>
      <xdr:col>0</xdr:col>
      <xdr:colOff>380999</xdr:colOff>
      <xdr:row>4</xdr:row>
      <xdr:rowOff>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104774" y="542925"/>
          <a:ext cx="276225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</xdr:col>
      <xdr:colOff>419100</xdr:colOff>
      <xdr:row>2</xdr:row>
      <xdr:rowOff>19050</xdr:rowOff>
    </xdr:from>
    <xdr:to>
      <xdr:col>5</xdr:col>
      <xdr:colOff>200025</xdr:colOff>
      <xdr:row>3</xdr:row>
      <xdr:rowOff>57150</xdr:rowOff>
    </xdr:to>
    <xdr:sp macro="" textlink="">
      <xdr:nvSpPr>
        <xdr:cNvPr id="10" name="Text Box 71"/>
        <xdr:cNvSpPr txBox="1">
          <a:spLocks noChangeArrowheads="1"/>
        </xdr:cNvSpPr>
      </xdr:nvSpPr>
      <xdr:spPr bwMode="auto">
        <a:xfrm>
          <a:off x="3162300" y="381000"/>
          <a:ext cx="466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9</xdr:col>
      <xdr:colOff>28575</xdr:colOff>
      <xdr:row>2</xdr:row>
      <xdr:rowOff>76200</xdr:rowOff>
    </xdr:from>
    <xdr:to>
      <xdr:col>9</xdr:col>
      <xdr:colOff>314325</xdr:colOff>
      <xdr:row>3</xdr:row>
      <xdr:rowOff>85725</xdr:rowOff>
    </xdr:to>
    <xdr:sp macro="" textlink="">
      <xdr:nvSpPr>
        <xdr:cNvPr id="11" name="Text Box 78"/>
        <xdr:cNvSpPr txBox="1">
          <a:spLocks noChangeArrowheads="1"/>
        </xdr:cNvSpPr>
      </xdr:nvSpPr>
      <xdr:spPr bwMode="auto">
        <a:xfrm>
          <a:off x="6200775" y="438150"/>
          <a:ext cx="2857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6</xdr:col>
      <xdr:colOff>9525</xdr:colOff>
      <xdr:row>2</xdr:row>
      <xdr:rowOff>114300</xdr:rowOff>
    </xdr:from>
    <xdr:to>
      <xdr:col>6</xdr:col>
      <xdr:colOff>523875</xdr:colOff>
      <xdr:row>3</xdr:row>
      <xdr:rowOff>114300</xdr:rowOff>
    </xdr:to>
    <xdr:sp macro="" textlink="">
      <xdr:nvSpPr>
        <xdr:cNvPr id="12" name="Text Box 79"/>
        <xdr:cNvSpPr txBox="1">
          <a:spLocks noChangeArrowheads="1"/>
        </xdr:cNvSpPr>
      </xdr:nvSpPr>
      <xdr:spPr bwMode="auto">
        <a:xfrm>
          <a:off x="4124325" y="476250"/>
          <a:ext cx="514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強制加入</a:t>
          </a:r>
        </a:p>
      </xdr:txBody>
    </xdr:sp>
    <xdr:clientData/>
  </xdr:twoCellAnchor>
  <xdr:twoCellAnchor>
    <xdr:from>
      <xdr:col>6</xdr:col>
      <xdr:colOff>0</xdr:colOff>
      <xdr:row>3</xdr:row>
      <xdr:rowOff>152400</xdr:rowOff>
    </xdr:from>
    <xdr:to>
      <xdr:col>6</xdr:col>
      <xdr:colOff>514350</xdr:colOff>
      <xdr:row>4</xdr:row>
      <xdr:rowOff>152400</xdr:rowOff>
    </xdr:to>
    <xdr:sp macro="" textlink="">
      <xdr:nvSpPr>
        <xdr:cNvPr id="13" name="Text Box 80"/>
        <xdr:cNvSpPr txBox="1">
          <a:spLocks noChangeArrowheads="1"/>
        </xdr:cNvSpPr>
      </xdr:nvSpPr>
      <xdr:spPr bwMode="auto">
        <a:xfrm>
          <a:off x="4114800" y="695325"/>
          <a:ext cx="514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任意加入</a:t>
          </a:r>
        </a:p>
      </xdr:txBody>
    </xdr:sp>
    <xdr:clientData/>
  </xdr:twoCellAnchor>
  <xdr:twoCellAnchor>
    <xdr:from>
      <xdr:col>7</xdr:col>
      <xdr:colOff>276225</xdr:colOff>
      <xdr:row>2</xdr:row>
      <xdr:rowOff>95250</xdr:rowOff>
    </xdr:from>
    <xdr:to>
      <xdr:col>8</xdr:col>
      <xdr:colOff>104775</xdr:colOff>
      <xdr:row>3</xdr:row>
      <xdr:rowOff>95250</xdr:rowOff>
    </xdr:to>
    <xdr:sp macro="" textlink="">
      <xdr:nvSpPr>
        <xdr:cNvPr id="14" name="Text Box 81"/>
        <xdr:cNvSpPr txBox="1">
          <a:spLocks noChangeArrowheads="1"/>
        </xdr:cNvSpPr>
      </xdr:nvSpPr>
      <xdr:spPr bwMode="auto">
        <a:xfrm>
          <a:off x="5076825" y="457200"/>
          <a:ext cx="5143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免除者数</a:t>
          </a:r>
        </a:p>
      </xdr:txBody>
    </xdr:sp>
    <xdr:clientData/>
  </xdr:twoCellAnchor>
  <xdr:twoCellAnchor>
    <xdr:from>
      <xdr:col>7</xdr:col>
      <xdr:colOff>276225</xdr:colOff>
      <xdr:row>3</xdr:row>
      <xdr:rowOff>142875</xdr:rowOff>
    </xdr:from>
    <xdr:to>
      <xdr:col>8</xdr:col>
      <xdr:colOff>104775</xdr:colOff>
      <xdr:row>4</xdr:row>
      <xdr:rowOff>123825</xdr:rowOff>
    </xdr:to>
    <xdr:sp macro="" textlink="">
      <xdr:nvSpPr>
        <xdr:cNvPr id="15" name="Text Box 82"/>
        <xdr:cNvSpPr txBox="1">
          <a:spLocks noChangeArrowheads="1"/>
        </xdr:cNvSpPr>
      </xdr:nvSpPr>
      <xdr:spPr bwMode="auto">
        <a:xfrm flipV="1">
          <a:off x="5076825" y="685800"/>
          <a:ext cx="5143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検認率</a:t>
          </a:r>
        </a:p>
      </xdr:txBody>
    </xdr:sp>
    <xdr:clientData/>
  </xdr:twoCellAnchor>
  <xdr:twoCellAnchor>
    <xdr:from>
      <xdr:col>5</xdr:col>
      <xdr:colOff>361950</xdr:colOff>
      <xdr:row>2</xdr:row>
      <xdr:rowOff>142875</xdr:rowOff>
    </xdr:from>
    <xdr:to>
      <xdr:col>5</xdr:col>
      <xdr:colOff>609600</xdr:colOff>
      <xdr:row>3</xdr:row>
      <xdr:rowOff>76200</xdr:rowOff>
    </xdr:to>
    <xdr:sp macro="" textlink="">
      <xdr:nvSpPr>
        <xdr:cNvPr id="16" name="Rectangle 83" descr="右上がり対角線"/>
        <xdr:cNvSpPr>
          <a:spLocks noChangeArrowheads="1"/>
        </xdr:cNvSpPr>
      </xdr:nvSpPr>
      <xdr:spPr bwMode="auto">
        <a:xfrm>
          <a:off x="3790950" y="504825"/>
          <a:ext cx="247650" cy="114300"/>
        </a:xfrm>
        <a:prstGeom prst="rect">
          <a:avLst/>
        </a:prstGeom>
        <a:pattFill prst="ltUp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3</xdr:row>
      <xdr:rowOff>171450</xdr:rowOff>
    </xdr:from>
    <xdr:to>
      <xdr:col>5</xdr:col>
      <xdr:colOff>609600</xdr:colOff>
      <xdr:row>4</xdr:row>
      <xdr:rowOff>104775</xdr:rowOff>
    </xdr:to>
    <xdr:sp macro="" textlink="">
      <xdr:nvSpPr>
        <xdr:cNvPr id="17" name="Rectangle 84" descr="90%"/>
        <xdr:cNvSpPr>
          <a:spLocks noChangeArrowheads="1"/>
        </xdr:cNvSpPr>
      </xdr:nvSpPr>
      <xdr:spPr bwMode="auto">
        <a:xfrm>
          <a:off x="3790950" y="714375"/>
          <a:ext cx="247650" cy="114300"/>
        </a:xfrm>
        <a:prstGeom prst="rect">
          <a:avLst/>
        </a:prstGeom>
        <a:pattFill prst="pct9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628650</xdr:colOff>
      <xdr:row>2</xdr:row>
      <xdr:rowOff>133350</xdr:rowOff>
    </xdr:from>
    <xdr:to>
      <xdr:col>7</xdr:col>
      <xdr:colOff>190500</xdr:colOff>
      <xdr:row>3</xdr:row>
      <xdr:rowOff>66675</xdr:rowOff>
    </xdr:to>
    <xdr:sp macro="" textlink="">
      <xdr:nvSpPr>
        <xdr:cNvPr id="18" name="Rectangle 85" descr="10%"/>
        <xdr:cNvSpPr>
          <a:spLocks noChangeArrowheads="1"/>
        </xdr:cNvSpPr>
      </xdr:nvSpPr>
      <xdr:spPr bwMode="auto">
        <a:xfrm>
          <a:off x="4743450" y="495300"/>
          <a:ext cx="247650" cy="114300"/>
        </a:xfrm>
        <a:prstGeom prst="rect">
          <a:avLst/>
        </a:prstGeom>
        <a:pattFill prst="pct1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657225</xdr:colOff>
      <xdr:row>4</xdr:row>
      <xdr:rowOff>28575</xdr:rowOff>
    </xdr:from>
    <xdr:to>
      <xdr:col>7</xdr:col>
      <xdr:colOff>209550</xdr:colOff>
      <xdr:row>4</xdr:row>
      <xdr:rowOff>28575</xdr:rowOff>
    </xdr:to>
    <xdr:sp macro="" textlink="">
      <xdr:nvSpPr>
        <xdr:cNvPr id="19" name="Line 86"/>
        <xdr:cNvSpPr>
          <a:spLocks noChangeShapeType="1"/>
        </xdr:cNvSpPr>
      </xdr:nvSpPr>
      <xdr:spPr bwMode="auto">
        <a:xfrm>
          <a:off x="4772025" y="75247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4</xdr:col>
      <xdr:colOff>380999</xdr:colOff>
      <xdr:row>24</xdr:row>
      <xdr:rowOff>114300</xdr:rowOff>
    </xdr:from>
    <xdr:to>
      <xdr:col>5</xdr:col>
      <xdr:colOff>409574</xdr:colOff>
      <xdr:row>26</xdr:row>
      <xdr:rowOff>47625</xdr:rowOff>
    </xdr:to>
    <xdr:sp macro="" textlink="">
      <xdr:nvSpPr>
        <xdr:cNvPr id="20" name="Text Box 138"/>
        <xdr:cNvSpPr txBox="1">
          <a:spLocks noChangeArrowheads="1"/>
        </xdr:cNvSpPr>
      </xdr:nvSpPr>
      <xdr:spPr bwMode="auto">
        <a:xfrm>
          <a:off x="3124199" y="4457700"/>
          <a:ext cx="7143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平成</a:t>
          </a:r>
        </a:p>
      </xdr:txBody>
    </xdr:sp>
    <xdr:clientData/>
  </xdr:twoCellAnchor>
  <xdr:twoCellAnchor>
    <xdr:from>
      <xdr:col>4</xdr:col>
      <xdr:colOff>438150</xdr:colOff>
      <xdr:row>31</xdr:row>
      <xdr:rowOff>114300</xdr:rowOff>
    </xdr:from>
    <xdr:to>
      <xdr:col>9</xdr:col>
      <xdr:colOff>295275</xdr:colOff>
      <xdr:row>51</xdr:row>
      <xdr:rowOff>57150</xdr:rowOff>
    </xdr:to>
    <xdr:graphicFrame macro="">
      <xdr:nvGraphicFramePr>
        <xdr:cNvPr id="21" name="Chart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304800</xdr:colOff>
      <xdr:row>39</xdr:row>
      <xdr:rowOff>57149</xdr:rowOff>
    </xdr:from>
    <xdr:to>
      <xdr:col>7</xdr:col>
      <xdr:colOff>590550</xdr:colOff>
      <xdr:row>43</xdr:row>
      <xdr:rowOff>114300</xdr:rowOff>
    </xdr:to>
    <xdr:sp macro="" textlink="">
      <xdr:nvSpPr>
        <xdr:cNvPr id="22" name="Rectangle 156"/>
        <xdr:cNvSpPr>
          <a:spLocks noChangeArrowheads="1"/>
        </xdr:cNvSpPr>
      </xdr:nvSpPr>
      <xdr:spPr bwMode="auto">
        <a:xfrm>
          <a:off x="4419600" y="7115174"/>
          <a:ext cx="971550" cy="781051"/>
        </a:xfrm>
        <a:prstGeom prst="rect">
          <a:avLst/>
        </a:prstGeom>
        <a:solidFill>
          <a:schemeClr val="bg1"/>
        </a:solidFill>
        <a:ln w="9525">
          <a:solidFill>
            <a:prstClr val="black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29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年度</a:t>
          </a: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支給総額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913,120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千円</a:t>
          </a:r>
        </a:p>
      </xdr:txBody>
    </xdr:sp>
    <xdr:clientData/>
  </xdr:twoCellAnchor>
  <xdr:twoCellAnchor>
    <xdr:from>
      <xdr:col>5</xdr:col>
      <xdr:colOff>381000</xdr:colOff>
      <xdr:row>36</xdr:row>
      <xdr:rowOff>76200</xdr:rowOff>
    </xdr:from>
    <xdr:to>
      <xdr:col>6</xdr:col>
      <xdr:colOff>638175</xdr:colOff>
      <xdr:row>39</xdr:row>
      <xdr:rowOff>0</xdr:rowOff>
    </xdr:to>
    <xdr:sp macro="" textlink="">
      <xdr:nvSpPr>
        <xdr:cNvPr id="23" name="Text Box 204"/>
        <xdr:cNvSpPr txBox="1">
          <a:spLocks noChangeArrowheads="1"/>
        </xdr:cNvSpPr>
      </xdr:nvSpPr>
      <xdr:spPr bwMode="auto">
        <a:xfrm>
          <a:off x="3810000" y="6591300"/>
          <a:ext cx="942975" cy="466725"/>
        </a:xfrm>
        <a:prstGeom prst="rect">
          <a:avLst/>
        </a:prstGeom>
        <a:solidFill>
          <a:srgbClr val="FFFFFF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非被用者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２０４，７３０千円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受給者数１，２９２人</a:t>
          </a:r>
        </a:p>
      </xdr:txBody>
    </xdr:sp>
    <xdr:clientData/>
  </xdr:twoCellAnchor>
  <xdr:twoCellAnchor>
    <xdr:from>
      <xdr:col>7</xdr:col>
      <xdr:colOff>142875</xdr:colOff>
      <xdr:row>43</xdr:row>
      <xdr:rowOff>152400</xdr:rowOff>
    </xdr:from>
    <xdr:to>
      <xdr:col>8</xdr:col>
      <xdr:colOff>504825</xdr:colOff>
      <xdr:row>46</xdr:row>
      <xdr:rowOff>76200</xdr:rowOff>
    </xdr:to>
    <xdr:sp macro="" textlink="">
      <xdr:nvSpPr>
        <xdr:cNvPr id="24" name="Text Box 205"/>
        <xdr:cNvSpPr txBox="1">
          <a:spLocks noChangeArrowheads="1"/>
        </xdr:cNvSpPr>
      </xdr:nvSpPr>
      <xdr:spPr bwMode="auto">
        <a:xfrm>
          <a:off x="4943475" y="7934325"/>
          <a:ext cx="1047750" cy="466725"/>
        </a:xfrm>
        <a:prstGeom prst="rect">
          <a:avLst/>
        </a:prstGeom>
        <a:solidFill>
          <a:srgbClr val="FFFFFF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被用者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７００，９３０千円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受給者数２，６６６人</a:t>
          </a:r>
        </a:p>
      </xdr:txBody>
    </xdr:sp>
    <xdr:clientData/>
  </xdr:twoCellAnchor>
  <xdr:oneCellAnchor>
    <xdr:from>
      <xdr:col>0</xdr:col>
      <xdr:colOff>76200</xdr:colOff>
      <xdr:row>23</xdr:row>
      <xdr:rowOff>161925</xdr:rowOff>
    </xdr:from>
    <xdr:ext cx="419100" cy="238125"/>
    <xdr:sp macro="" textlink="">
      <xdr:nvSpPr>
        <xdr:cNvPr id="25" name="テキスト ボックス 24"/>
        <xdr:cNvSpPr txBox="1"/>
      </xdr:nvSpPr>
      <xdr:spPr>
        <a:xfrm>
          <a:off x="76200" y="4324350"/>
          <a:ext cx="419100" cy="238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800"/>
            <a:t>平成</a:t>
          </a:r>
        </a:p>
      </xdr:txBody>
    </xdr:sp>
    <xdr:clientData/>
  </xdr:oneCellAnchor>
  <xdr:oneCellAnchor>
    <xdr:from>
      <xdr:col>0</xdr:col>
      <xdr:colOff>38100</xdr:colOff>
      <xdr:row>30</xdr:row>
      <xdr:rowOff>57150</xdr:rowOff>
    </xdr:from>
    <xdr:ext cx="447675" cy="266700"/>
    <xdr:sp macro="" textlink="">
      <xdr:nvSpPr>
        <xdr:cNvPr id="26" name="テキスト ボックス 25"/>
        <xdr:cNvSpPr txBox="1"/>
      </xdr:nvSpPr>
      <xdr:spPr>
        <a:xfrm>
          <a:off x="38100" y="5486400"/>
          <a:ext cx="44767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800"/>
            <a:t>(</a:t>
          </a:r>
          <a:r>
            <a:rPr kumimoji="1" lang="ja-JP" altLang="en-US" sz="800"/>
            <a:t>千人</a:t>
          </a:r>
          <a:r>
            <a:rPr kumimoji="1" lang="en-US" altLang="ja-JP" sz="800"/>
            <a:t>)</a:t>
          </a:r>
          <a:endParaRPr kumimoji="1" lang="ja-JP" altLang="en-US" sz="800"/>
        </a:p>
      </xdr:txBody>
    </xdr:sp>
    <xdr:clientData/>
  </xdr:oneCellAnchor>
  <xdr:oneCellAnchor>
    <xdr:from>
      <xdr:col>0</xdr:col>
      <xdr:colOff>38100</xdr:colOff>
      <xdr:row>51</xdr:row>
      <xdr:rowOff>142875</xdr:rowOff>
    </xdr:from>
    <xdr:ext cx="552450" cy="264560"/>
    <xdr:sp macro="" textlink="">
      <xdr:nvSpPr>
        <xdr:cNvPr id="27" name="テキスト ボックス 26"/>
        <xdr:cNvSpPr txBox="1"/>
      </xdr:nvSpPr>
      <xdr:spPr>
        <a:xfrm>
          <a:off x="38100" y="9372600"/>
          <a:ext cx="5524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900"/>
            <a:t>平成</a:t>
          </a:r>
        </a:p>
      </xdr:txBody>
    </xdr:sp>
    <xdr:clientData/>
  </xdr:oneCellAnchor>
  <xdr:twoCellAnchor>
    <xdr:from>
      <xdr:col>8</xdr:col>
      <xdr:colOff>171450</xdr:colOff>
      <xdr:row>36</xdr:row>
      <xdr:rowOff>0</xdr:rowOff>
    </xdr:from>
    <xdr:to>
      <xdr:col>8</xdr:col>
      <xdr:colOff>457200</xdr:colOff>
      <xdr:row>37</xdr:row>
      <xdr:rowOff>85725</xdr:rowOff>
    </xdr:to>
    <xdr:sp macro="" textlink="">
      <xdr:nvSpPr>
        <xdr:cNvPr id="28" name="テキスト ボックス 27"/>
        <xdr:cNvSpPr txBox="1"/>
      </xdr:nvSpPr>
      <xdr:spPr>
        <a:xfrm>
          <a:off x="5657850" y="6515100"/>
          <a:ext cx="2857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kumimoji="1" lang="ja-JP" altLang="en-US" sz="1100"/>
        </a:p>
      </xdr:txBody>
    </xdr:sp>
    <xdr:clientData/>
  </xdr:twoCellAnchor>
  <xdr:twoCellAnchor>
    <xdr:from>
      <xdr:col>7</xdr:col>
      <xdr:colOff>285751</xdr:colOff>
      <xdr:row>46</xdr:row>
      <xdr:rowOff>104776</xdr:rowOff>
    </xdr:from>
    <xdr:to>
      <xdr:col>8</xdr:col>
      <xdr:colOff>200025</xdr:colOff>
      <xdr:row>48</xdr:row>
      <xdr:rowOff>28576</xdr:rowOff>
    </xdr:to>
    <xdr:sp macro="" textlink="">
      <xdr:nvSpPr>
        <xdr:cNvPr id="29" name="テキスト ボックス 28"/>
        <xdr:cNvSpPr txBox="1"/>
      </xdr:nvSpPr>
      <xdr:spPr>
        <a:xfrm>
          <a:off x="5086351" y="8429626"/>
          <a:ext cx="600074" cy="2857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/>
            <a:t>76.8%</a:t>
          </a:r>
          <a:endParaRPr kumimoji="1" lang="ja-JP" altLang="en-US" sz="1200"/>
        </a:p>
      </xdr:txBody>
    </xdr:sp>
    <xdr:clientData/>
  </xdr:twoCellAnchor>
  <xdr:twoCellAnchor>
    <xdr:from>
      <xdr:col>3</xdr:col>
      <xdr:colOff>666750</xdr:colOff>
      <xdr:row>30</xdr:row>
      <xdr:rowOff>104775</xdr:rowOff>
    </xdr:from>
    <xdr:to>
      <xdr:col>4</xdr:col>
      <xdr:colOff>295275</xdr:colOff>
      <xdr:row>31</xdr:row>
      <xdr:rowOff>152400</xdr:rowOff>
    </xdr:to>
    <xdr:sp macro="" textlink="">
      <xdr:nvSpPr>
        <xdr:cNvPr id="30" name="Text Box 78"/>
        <xdr:cNvSpPr txBox="1">
          <a:spLocks noChangeArrowheads="1"/>
        </xdr:cNvSpPr>
      </xdr:nvSpPr>
      <xdr:spPr bwMode="auto">
        <a:xfrm>
          <a:off x="2724150" y="5534025"/>
          <a:ext cx="3143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7</xdr:col>
      <xdr:colOff>76200</xdr:colOff>
      <xdr:row>31</xdr:row>
      <xdr:rowOff>66675</xdr:rowOff>
    </xdr:from>
    <xdr:to>
      <xdr:col>7</xdr:col>
      <xdr:colOff>352425</xdr:colOff>
      <xdr:row>33</xdr:row>
      <xdr:rowOff>38100</xdr:rowOff>
    </xdr:to>
    <xdr:cxnSp macro="">
      <xdr:nvCxnSpPr>
        <xdr:cNvPr id="31" name="直線コネクタ 30"/>
        <xdr:cNvCxnSpPr/>
      </xdr:nvCxnSpPr>
      <xdr:spPr bwMode="auto">
        <a:xfrm flipV="1">
          <a:off x="4876800" y="5676900"/>
          <a:ext cx="276225" cy="333375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352425</xdr:colOff>
      <xdr:row>30</xdr:row>
      <xdr:rowOff>0</xdr:rowOff>
    </xdr:from>
    <xdr:to>
      <xdr:col>9</xdr:col>
      <xdr:colOff>28575</xdr:colOff>
      <xdr:row>32</xdr:row>
      <xdr:rowOff>104775</xdr:rowOff>
    </xdr:to>
    <xdr:sp macro="" textlink="">
      <xdr:nvSpPr>
        <xdr:cNvPr id="32" name="Text Box 205"/>
        <xdr:cNvSpPr txBox="1">
          <a:spLocks noChangeArrowheads="1"/>
        </xdr:cNvSpPr>
      </xdr:nvSpPr>
      <xdr:spPr bwMode="auto">
        <a:xfrm>
          <a:off x="5153025" y="5429250"/>
          <a:ext cx="1047750" cy="466725"/>
        </a:xfrm>
        <a:prstGeom prst="rect">
          <a:avLst/>
        </a:prstGeom>
        <a:solidFill>
          <a:srgbClr val="FFFFFF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特例給付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７，４６０千円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受給者数１２１人</a:t>
          </a:r>
        </a:p>
      </xdr:txBody>
    </xdr:sp>
    <xdr:clientData/>
  </xdr:twoCellAnchor>
  <xdr:twoCellAnchor>
    <xdr:from>
      <xdr:col>6</xdr:col>
      <xdr:colOff>504825</xdr:colOff>
      <xdr:row>33</xdr:row>
      <xdr:rowOff>152400</xdr:rowOff>
    </xdr:from>
    <xdr:to>
      <xdr:col>7</xdr:col>
      <xdr:colOff>371475</xdr:colOff>
      <xdr:row>35</xdr:row>
      <xdr:rowOff>85725</xdr:rowOff>
    </xdr:to>
    <xdr:sp macro="" textlink="">
      <xdr:nvSpPr>
        <xdr:cNvPr id="33" name="テキスト ボックス 97"/>
        <xdr:cNvSpPr txBox="1"/>
      </xdr:nvSpPr>
      <xdr:spPr>
        <a:xfrm>
          <a:off x="4486275" y="6124575"/>
          <a:ext cx="552450" cy="295275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en-US" altLang="ja-JP" sz="1200"/>
            <a:t>0.8%</a:t>
          </a:r>
          <a:endParaRPr kumimoji="1" lang="ja-JP" altLang="en-US" sz="1200"/>
        </a:p>
      </xdr:txBody>
    </xdr:sp>
    <xdr:clientData/>
  </xdr:twoCellAnchor>
  <xdr:twoCellAnchor>
    <xdr:from>
      <xdr:col>3</xdr:col>
      <xdr:colOff>676275</xdr:colOff>
      <xdr:row>52</xdr:row>
      <xdr:rowOff>19050</xdr:rowOff>
    </xdr:from>
    <xdr:to>
      <xdr:col>4</xdr:col>
      <xdr:colOff>219075</xdr:colOff>
      <xdr:row>53</xdr:row>
      <xdr:rowOff>38100</xdr:rowOff>
    </xdr:to>
    <xdr:sp macro="" textlink="">
      <xdr:nvSpPr>
        <xdr:cNvPr id="34" name="正方形/長方形 33"/>
        <xdr:cNvSpPr/>
      </xdr:nvSpPr>
      <xdr:spPr bwMode="auto">
        <a:xfrm>
          <a:off x="2733675" y="9429750"/>
          <a:ext cx="228600" cy="2000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900"/>
            <a:t>年</a:t>
          </a:r>
          <a:endParaRPr lang="ja-JP" sz="900"/>
        </a:p>
      </xdr:txBody>
    </xdr:sp>
    <xdr:clientData/>
  </xdr:twoCellAnchor>
  <xdr:twoCellAnchor>
    <xdr:from>
      <xdr:col>8</xdr:col>
      <xdr:colOff>676275</xdr:colOff>
      <xdr:row>25</xdr:row>
      <xdr:rowOff>9525</xdr:rowOff>
    </xdr:from>
    <xdr:to>
      <xdr:col>9</xdr:col>
      <xdr:colOff>219075</xdr:colOff>
      <xdr:row>26</xdr:row>
      <xdr:rowOff>28575</xdr:rowOff>
    </xdr:to>
    <xdr:sp macro="" textlink="">
      <xdr:nvSpPr>
        <xdr:cNvPr id="35" name="正方形/長方形 34"/>
        <xdr:cNvSpPr/>
      </xdr:nvSpPr>
      <xdr:spPr bwMode="auto">
        <a:xfrm>
          <a:off x="6029325" y="4533900"/>
          <a:ext cx="228600" cy="20002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900"/>
            <a:t>年</a:t>
          </a:r>
          <a:endParaRPr lang="ja-JP" sz="9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47700"/>
          <a:ext cx="704850" cy="952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09600"/>
          <a:ext cx="857250" cy="685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09600"/>
          <a:ext cx="647700" cy="9715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28575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7150" y="295275"/>
          <a:ext cx="85725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9525</xdr:rowOff>
    </xdr:from>
    <xdr:to>
      <xdr:col>6</xdr:col>
      <xdr:colOff>0</xdr:colOff>
      <xdr:row>12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57150" y="2905125"/>
          <a:ext cx="923925" cy="8667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5</xdr:col>
      <xdr:colOff>114300</xdr:colOff>
      <xdr:row>4</xdr:row>
      <xdr:rowOff>371475</xdr:rowOff>
    </xdr:to>
    <xdr:cxnSp macro="">
      <xdr:nvCxnSpPr>
        <xdr:cNvPr id="4" name="直線コネクタ 3"/>
        <xdr:cNvCxnSpPr/>
      </xdr:nvCxnSpPr>
      <xdr:spPr bwMode="auto">
        <a:xfrm>
          <a:off x="47625" y="314325"/>
          <a:ext cx="828675" cy="11811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952500"/>
          <a:ext cx="819150" cy="685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4</xdr:col>
      <xdr:colOff>0</xdr:colOff>
      <xdr:row>19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0" y="6534150"/>
          <a:ext cx="819150" cy="5048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0.87805</cdr:x>
      <cdr:y>0.8781</cdr:y>
    </cdr:from>
    <cdr:to>
      <cdr:x>0.95122</cdr:x>
      <cdr:y>0.92551</cdr:y>
    </cdr:to>
    <cdr:sp macro="" textlink="">
      <cdr:nvSpPr>
        <cdr:cNvPr id="2" name="正方形/長方形 1"/>
        <cdr:cNvSpPr/>
      </cdr:nvSpPr>
      <cdr:spPr bwMode="auto">
        <a:xfrm xmlns:a="http://schemas.openxmlformats.org/drawingml/2006/main">
          <a:off x="2743200" y="3705225"/>
          <a:ext cx="228600" cy="200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r>
            <a:rPr lang="ja-JP" altLang="en-US" sz="780"/>
            <a:t>年</a:t>
          </a:r>
          <a:endParaRPr lang="ja-JP" sz="78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0.1148</cdr:x>
      <cdr:y>0.3984</cdr:y>
    </cdr:from>
    <cdr:to>
      <cdr:x>0.30514</cdr:x>
      <cdr:y>0.47861</cdr:y>
    </cdr:to>
    <cdr:sp macro="" textlink="">
      <cdr:nvSpPr>
        <cdr:cNvPr id="2" name="テキスト ボックス 97"/>
        <cdr:cNvSpPr txBox="1"/>
      </cdr:nvSpPr>
      <cdr:spPr>
        <a:xfrm xmlns:a="http://schemas.openxmlformats.org/drawingml/2006/main">
          <a:off x="361950" y="1419225"/>
          <a:ext cx="600074" cy="2857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en-US" altLang="ja-JP" sz="1200"/>
            <a:t>22.4%</a:t>
          </a:r>
          <a:endParaRPr kumimoji="1" lang="ja-JP" altLang="en-US" sz="12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85725</xdr:colOff>
      <xdr:row>49</xdr:row>
      <xdr:rowOff>47625</xdr:rowOff>
    </xdr:from>
    <xdr:ext cx="95250" cy="2571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857500" y="8258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50</xdr:row>
      <xdr:rowOff>47625</xdr:rowOff>
    </xdr:from>
    <xdr:ext cx="95250" cy="25717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575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51</xdr:row>
      <xdr:rowOff>47625</xdr:rowOff>
    </xdr:from>
    <xdr:ext cx="95250" cy="25717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8575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52</xdr:row>
      <xdr:rowOff>47625</xdr:rowOff>
    </xdr:from>
    <xdr:ext cx="95250" cy="25717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857500" y="9124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53</xdr:row>
      <xdr:rowOff>47625</xdr:rowOff>
    </xdr:from>
    <xdr:ext cx="95250" cy="25717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857500" y="9363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54</xdr:row>
      <xdr:rowOff>47625</xdr:rowOff>
    </xdr:from>
    <xdr:ext cx="95250" cy="25717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857500" y="9601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57</xdr:row>
      <xdr:rowOff>47625</xdr:rowOff>
    </xdr:from>
    <xdr:ext cx="95250" cy="257175"/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2857500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58</xdr:row>
      <xdr:rowOff>47625</xdr:rowOff>
    </xdr:from>
    <xdr:ext cx="95250" cy="257175"/>
    <xdr:sp macro="" textlink="">
      <xdr:nvSpPr>
        <xdr:cNvPr id="9" name="Text Box 10"/>
        <xdr:cNvSpPr txBox="1">
          <a:spLocks noChangeArrowheads="1"/>
        </xdr:cNvSpPr>
      </xdr:nvSpPr>
      <xdr:spPr bwMode="auto">
        <a:xfrm>
          <a:off x="2857500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59</xdr:row>
      <xdr:rowOff>47625</xdr:rowOff>
    </xdr:from>
    <xdr:ext cx="95250" cy="257175"/>
    <xdr:sp macro="" textlink="">
      <xdr:nvSpPr>
        <xdr:cNvPr id="10" name="Text Box 11"/>
        <xdr:cNvSpPr txBox="1">
          <a:spLocks noChangeArrowheads="1"/>
        </xdr:cNvSpPr>
      </xdr:nvSpPr>
      <xdr:spPr bwMode="auto">
        <a:xfrm>
          <a:off x="2857500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61</xdr:row>
      <xdr:rowOff>47625</xdr:rowOff>
    </xdr:from>
    <xdr:ext cx="95250" cy="257175"/>
    <xdr:sp macro="" textlink="">
      <xdr:nvSpPr>
        <xdr:cNvPr id="12" name="Text Box 13"/>
        <xdr:cNvSpPr txBox="1">
          <a:spLocks noChangeArrowheads="1"/>
        </xdr:cNvSpPr>
      </xdr:nvSpPr>
      <xdr:spPr bwMode="auto">
        <a:xfrm>
          <a:off x="28575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62</xdr:row>
      <xdr:rowOff>47625</xdr:rowOff>
    </xdr:from>
    <xdr:ext cx="95250" cy="257175"/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2857500" y="11506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14" name="Text Box 15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66</xdr:row>
      <xdr:rowOff>47625</xdr:rowOff>
    </xdr:from>
    <xdr:ext cx="95250" cy="257175"/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857500" y="12458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50</xdr:row>
      <xdr:rowOff>47625</xdr:rowOff>
    </xdr:from>
    <xdr:ext cx="95250" cy="257175"/>
    <xdr:sp macro="" textlink="">
      <xdr:nvSpPr>
        <xdr:cNvPr id="16" name="Text Box 17"/>
        <xdr:cNvSpPr txBox="1">
          <a:spLocks noChangeArrowheads="1"/>
        </xdr:cNvSpPr>
      </xdr:nvSpPr>
      <xdr:spPr bwMode="auto">
        <a:xfrm>
          <a:off x="22479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51</xdr:row>
      <xdr:rowOff>47625</xdr:rowOff>
    </xdr:from>
    <xdr:ext cx="95250" cy="257175"/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22479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61</xdr:row>
      <xdr:rowOff>47625</xdr:rowOff>
    </xdr:from>
    <xdr:ext cx="95250" cy="257175"/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28575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60</xdr:row>
      <xdr:rowOff>47625</xdr:rowOff>
    </xdr:from>
    <xdr:ext cx="95250" cy="257175"/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22479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61</xdr:row>
      <xdr:rowOff>47625</xdr:rowOff>
    </xdr:from>
    <xdr:ext cx="95250" cy="257175"/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22479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61</xdr:row>
      <xdr:rowOff>47625</xdr:rowOff>
    </xdr:from>
    <xdr:ext cx="95250" cy="257175"/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22479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49</xdr:row>
      <xdr:rowOff>47625</xdr:rowOff>
    </xdr:from>
    <xdr:ext cx="95250" cy="257175"/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3352800" y="8258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50</xdr:row>
      <xdr:rowOff>47625</xdr:rowOff>
    </xdr:from>
    <xdr:ext cx="95250" cy="257175"/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33528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51</xdr:row>
      <xdr:rowOff>47625</xdr:rowOff>
    </xdr:from>
    <xdr:ext cx="95250" cy="257175"/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33528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57</xdr:row>
      <xdr:rowOff>47625</xdr:rowOff>
    </xdr:from>
    <xdr:ext cx="95250" cy="257175"/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3352800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58</xdr:row>
      <xdr:rowOff>47625</xdr:rowOff>
    </xdr:from>
    <xdr:ext cx="95250" cy="257175"/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3352800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57</xdr:row>
      <xdr:rowOff>47625</xdr:rowOff>
    </xdr:from>
    <xdr:ext cx="95250" cy="257175"/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38766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58</xdr:row>
      <xdr:rowOff>47625</xdr:rowOff>
    </xdr:from>
    <xdr:ext cx="95250" cy="257175"/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38766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57</xdr:row>
      <xdr:rowOff>47625</xdr:rowOff>
    </xdr:from>
    <xdr:ext cx="95250" cy="257175"/>
    <xdr:sp macro="" textlink="">
      <xdr:nvSpPr>
        <xdr:cNvPr id="30" name="Text Box 31"/>
        <xdr:cNvSpPr txBox="1">
          <a:spLocks noChangeArrowheads="1"/>
        </xdr:cNvSpPr>
      </xdr:nvSpPr>
      <xdr:spPr bwMode="auto">
        <a:xfrm>
          <a:off x="43338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58</xdr:row>
      <xdr:rowOff>47625</xdr:rowOff>
    </xdr:from>
    <xdr:ext cx="95250" cy="257175"/>
    <xdr:sp macro="" textlink="">
      <xdr:nvSpPr>
        <xdr:cNvPr id="31" name="Text Box 32"/>
        <xdr:cNvSpPr txBox="1">
          <a:spLocks noChangeArrowheads="1"/>
        </xdr:cNvSpPr>
      </xdr:nvSpPr>
      <xdr:spPr bwMode="auto">
        <a:xfrm>
          <a:off x="43338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57</xdr:row>
      <xdr:rowOff>47625</xdr:rowOff>
    </xdr:from>
    <xdr:ext cx="95250" cy="257175"/>
    <xdr:sp macro="" textlink="">
      <xdr:nvSpPr>
        <xdr:cNvPr id="32" name="Text Box 33"/>
        <xdr:cNvSpPr txBox="1">
          <a:spLocks noChangeArrowheads="1"/>
        </xdr:cNvSpPr>
      </xdr:nvSpPr>
      <xdr:spPr bwMode="auto">
        <a:xfrm>
          <a:off x="48291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33" name="Text Box 34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58</xdr:row>
      <xdr:rowOff>47625</xdr:rowOff>
    </xdr:from>
    <xdr:ext cx="95250" cy="257175"/>
    <xdr:sp macro="" textlink="">
      <xdr:nvSpPr>
        <xdr:cNvPr id="34" name="Text Box 35"/>
        <xdr:cNvSpPr txBox="1">
          <a:spLocks noChangeArrowheads="1"/>
        </xdr:cNvSpPr>
      </xdr:nvSpPr>
      <xdr:spPr bwMode="auto">
        <a:xfrm>
          <a:off x="43338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59</xdr:row>
      <xdr:rowOff>47625</xdr:rowOff>
    </xdr:from>
    <xdr:ext cx="95250" cy="257175"/>
    <xdr:sp macro="" textlink="">
      <xdr:nvSpPr>
        <xdr:cNvPr id="35" name="Text Box 36"/>
        <xdr:cNvSpPr txBox="1">
          <a:spLocks noChangeArrowheads="1"/>
        </xdr:cNvSpPr>
      </xdr:nvSpPr>
      <xdr:spPr bwMode="auto">
        <a:xfrm>
          <a:off x="43338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36" name="Text Box 37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59</xdr:row>
      <xdr:rowOff>47625</xdr:rowOff>
    </xdr:from>
    <xdr:ext cx="95250" cy="257175"/>
    <xdr:sp macro="" textlink="">
      <xdr:nvSpPr>
        <xdr:cNvPr id="37" name="Text Box 38"/>
        <xdr:cNvSpPr txBox="1">
          <a:spLocks noChangeArrowheads="1"/>
        </xdr:cNvSpPr>
      </xdr:nvSpPr>
      <xdr:spPr bwMode="auto">
        <a:xfrm>
          <a:off x="48291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38" name="Text Box 39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58</xdr:row>
      <xdr:rowOff>47625</xdr:rowOff>
    </xdr:from>
    <xdr:ext cx="95250" cy="257175"/>
    <xdr:sp macro="" textlink="">
      <xdr:nvSpPr>
        <xdr:cNvPr id="39" name="Text Box 40"/>
        <xdr:cNvSpPr txBox="1">
          <a:spLocks noChangeArrowheads="1"/>
        </xdr:cNvSpPr>
      </xdr:nvSpPr>
      <xdr:spPr bwMode="auto">
        <a:xfrm>
          <a:off x="530542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40" name="Text Box 41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59</xdr:row>
      <xdr:rowOff>47625</xdr:rowOff>
    </xdr:from>
    <xdr:ext cx="95250" cy="257175"/>
    <xdr:sp macro="" textlink="">
      <xdr:nvSpPr>
        <xdr:cNvPr id="41" name="Text Box 42"/>
        <xdr:cNvSpPr txBox="1">
          <a:spLocks noChangeArrowheads="1"/>
        </xdr:cNvSpPr>
      </xdr:nvSpPr>
      <xdr:spPr bwMode="auto">
        <a:xfrm>
          <a:off x="48291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58</xdr:row>
      <xdr:rowOff>47625</xdr:rowOff>
    </xdr:from>
    <xdr:ext cx="95250" cy="257175"/>
    <xdr:sp macro="" textlink="">
      <xdr:nvSpPr>
        <xdr:cNvPr id="42" name="Text Box 43"/>
        <xdr:cNvSpPr txBox="1">
          <a:spLocks noChangeArrowheads="1"/>
        </xdr:cNvSpPr>
      </xdr:nvSpPr>
      <xdr:spPr bwMode="auto">
        <a:xfrm>
          <a:off x="530542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59</xdr:row>
      <xdr:rowOff>47625</xdr:rowOff>
    </xdr:from>
    <xdr:ext cx="95250" cy="257175"/>
    <xdr:sp macro="" textlink="">
      <xdr:nvSpPr>
        <xdr:cNvPr id="43" name="Text Box 44"/>
        <xdr:cNvSpPr txBox="1">
          <a:spLocks noChangeArrowheads="1"/>
        </xdr:cNvSpPr>
      </xdr:nvSpPr>
      <xdr:spPr bwMode="auto">
        <a:xfrm>
          <a:off x="530542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59</xdr:row>
      <xdr:rowOff>47625</xdr:rowOff>
    </xdr:from>
    <xdr:ext cx="95250" cy="257175"/>
    <xdr:sp macro="" textlink="">
      <xdr:nvSpPr>
        <xdr:cNvPr id="44" name="Text Box 45"/>
        <xdr:cNvSpPr txBox="1">
          <a:spLocks noChangeArrowheads="1"/>
        </xdr:cNvSpPr>
      </xdr:nvSpPr>
      <xdr:spPr bwMode="auto">
        <a:xfrm>
          <a:off x="3352800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60</xdr:row>
      <xdr:rowOff>47625</xdr:rowOff>
    </xdr:from>
    <xdr:ext cx="95250" cy="257175"/>
    <xdr:sp macro="" textlink="">
      <xdr:nvSpPr>
        <xdr:cNvPr id="45" name="Text Box 46"/>
        <xdr:cNvSpPr txBox="1">
          <a:spLocks noChangeArrowheads="1"/>
        </xdr:cNvSpPr>
      </xdr:nvSpPr>
      <xdr:spPr bwMode="auto">
        <a:xfrm>
          <a:off x="33528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60</xdr:row>
      <xdr:rowOff>47625</xdr:rowOff>
    </xdr:from>
    <xdr:ext cx="95250" cy="257175"/>
    <xdr:sp macro="" textlink="">
      <xdr:nvSpPr>
        <xdr:cNvPr id="46" name="Text Box 47"/>
        <xdr:cNvSpPr txBox="1">
          <a:spLocks noChangeArrowheads="1"/>
        </xdr:cNvSpPr>
      </xdr:nvSpPr>
      <xdr:spPr bwMode="auto">
        <a:xfrm>
          <a:off x="33528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47" name="Text Box 48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48" name="Text Box 50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49" name="Text Box 51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62</xdr:row>
      <xdr:rowOff>47625</xdr:rowOff>
    </xdr:from>
    <xdr:ext cx="95250" cy="257175"/>
    <xdr:sp macro="" textlink="">
      <xdr:nvSpPr>
        <xdr:cNvPr id="50" name="Text Box 52"/>
        <xdr:cNvSpPr txBox="1">
          <a:spLocks noChangeArrowheads="1"/>
        </xdr:cNvSpPr>
      </xdr:nvSpPr>
      <xdr:spPr bwMode="auto">
        <a:xfrm>
          <a:off x="3352800" y="11506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63</xdr:row>
      <xdr:rowOff>47625</xdr:rowOff>
    </xdr:from>
    <xdr:ext cx="95250" cy="257175"/>
    <xdr:sp macro="" textlink="">
      <xdr:nvSpPr>
        <xdr:cNvPr id="51" name="Text Box 53"/>
        <xdr:cNvSpPr txBox="1">
          <a:spLocks noChangeArrowheads="1"/>
        </xdr:cNvSpPr>
      </xdr:nvSpPr>
      <xdr:spPr bwMode="auto">
        <a:xfrm>
          <a:off x="33528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63</xdr:row>
      <xdr:rowOff>47625</xdr:rowOff>
    </xdr:from>
    <xdr:ext cx="95250" cy="257175"/>
    <xdr:sp macro="" textlink="">
      <xdr:nvSpPr>
        <xdr:cNvPr id="52" name="Text Box 54"/>
        <xdr:cNvSpPr txBox="1">
          <a:spLocks noChangeArrowheads="1"/>
        </xdr:cNvSpPr>
      </xdr:nvSpPr>
      <xdr:spPr bwMode="auto">
        <a:xfrm>
          <a:off x="33528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53" name="Text Box 55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49</xdr:row>
      <xdr:rowOff>47625</xdr:rowOff>
    </xdr:from>
    <xdr:ext cx="95250" cy="257175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857500" y="8258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50</xdr:row>
      <xdr:rowOff>47625</xdr:rowOff>
    </xdr:from>
    <xdr:ext cx="95250" cy="25717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28575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51</xdr:row>
      <xdr:rowOff>47625</xdr:rowOff>
    </xdr:from>
    <xdr:ext cx="95250" cy="257175"/>
    <xdr:sp macro="" textlink="">
      <xdr:nvSpPr>
        <xdr:cNvPr id="56" name="Text Box 3"/>
        <xdr:cNvSpPr txBox="1">
          <a:spLocks noChangeArrowheads="1"/>
        </xdr:cNvSpPr>
      </xdr:nvSpPr>
      <xdr:spPr bwMode="auto">
        <a:xfrm>
          <a:off x="28575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52</xdr:row>
      <xdr:rowOff>47625</xdr:rowOff>
    </xdr:from>
    <xdr:ext cx="95250" cy="257175"/>
    <xdr:sp macro="" textlink="">
      <xdr:nvSpPr>
        <xdr:cNvPr id="57" name="Text Box 4"/>
        <xdr:cNvSpPr txBox="1">
          <a:spLocks noChangeArrowheads="1"/>
        </xdr:cNvSpPr>
      </xdr:nvSpPr>
      <xdr:spPr bwMode="auto">
        <a:xfrm>
          <a:off x="2857500" y="9124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53</xdr:row>
      <xdr:rowOff>47625</xdr:rowOff>
    </xdr:from>
    <xdr:ext cx="95250" cy="257175"/>
    <xdr:sp macro="" textlink="">
      <xdr:nvSpPr>
        <xdr:cNvPr id="58" name="Text Box 5"/>
        <xdr:cNvSpPr txBox="1">
          <a:spLocks noChangeArrowheads="1"/>
        </xdr:cNvSpPr>
      </xdr:nvSpPr>
      <xdr:spPr bwMode="auto">
        <a:xfrm>
          <a:off x="2857500" y="9363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57</xdr:row>
      <xdr:rowOff>47625</xdr:rowOff>
    </xdr:from>
    <xdr:ext cx="95250" cy="257175"/>
    <xdr:sp macro="" textlink="">
      <xdr:nvSpPr>
        <xdr:cNvPr id="59" name="Text Box 9"/>
        <xdr:cNvSpPr txBox="1">
          <a:spLocks noChangeArrowheads="1"/>
        </xdr:cNvSpPr>
      </xdr:nvSpPr>
      <xdr:spPr bwMode="auto">
        <a:xfrm>
          <a:off x="2857500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58</xdr:row>
      <xdr:rowOff>47625</xdr:rowOff>
    </xdr:from>
    <xdr:ext cx="95250" cy="257175"/>
    <xdr:sp macro="" textlink="">
      <xdr:nvSpPr>
        <xdr:cNvPr id="60" name="Text Box 10"/>
        <xdr:cNvSpPr txBox="1">
          <a:spLocks noChangeArrowheads="1"/>
        </xdr:cNvSpPr>
      </xdr:nvSpPr>
      <xdr:spPr bwMode="auto">
        <a:xfrm>
          <a:off x="2857500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59</xdr:row>
      <xdr:rowOff>47625</xdr:rowOff>
    </xdr:from>
    <xdr:ext cx="95250" cy="257175"/>
    <xdr:sp macro="" textlink="">
      <xdr:nvSpPr>
        <xdr:cNvPr id="61" name="Text Box 11"/>
        <xdr:cNvSpPr txBox="1">
          <a:spLocks noChangeArrowheads="1"/>
        </xdr:cNvSpPr>
      </xdr:nvSpPr>
      <xdr:spPr bwMode="auto">
        <a:xfrm>
          <a:off x="2857500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62" name="Text Box 12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61</xdr:row>
      <xdr:rowOff>47625</xdr:rowOff>
    </xdr:from>
    <xdr:ext cx="95250" cy="257175"/>
    <xdr:sp macro="" textlink="">
      <xdr:nvSpPr>
        <xdr:cNvPr id="63" name="Text Box 13"/>
        <xdr:cNvSpPr txBox="1">
          <a:spLocks noChangeArrowheads="1"/>
        </xdr:cNvSpPr>
      </xdr:nvSpPr>
      <xdr:spPr bwMode="auto">
        <a:xfrm>
          <a:off x="28575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62</xdr:row>
      <xdr:rowOff>47625</xdr:rowOff>
    </xdr:from>
    <xdr:ext cx="95250" cy="257175"/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2857500" y="11506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66</xdr:row>
      <xdr:rowOff>47625</xdr:rowOff>
    </xdr:from>
    <xdr:ext cx="95250" cy="257175"/>
    <xdr:sp macro="" textlink="">
      <xdr:nvSpPr>
        <xdr:cNvPr id="66" name="Text Box 16"/>
        <xdr:cNvSpPr txBox="1">
          <a:spLocks noChangeArrowheads="1"/>
        </xdr:cNvSpPr>
      </xdr:nvSpPr>
      <xdr:spPr bwMode="auto">
        <a:xfrm>
          <a:off x="2857500" y="12458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50</xdr:row>
      <xdr:rowOff>47625</xdr:rowOff>
    </xdr:from>
    <xdr:ext cx="95250" cy="257175"/>
    <xdr:sp macro="" textlink="">
      <xdr:nvSpPr>
        <xdr:cNvPr id="67" name="Text Box 17"/>
        <xdr:cNvSpPr txBox="1">
          <a:spLocks noChangeArrowheads="1"/>
        </xdr:cNvSpPr>
      </xdr:nvSpPr>
      <xdr:spPr bwMode="auto">
        <a:xfrm>
          <a:off x="22479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51</xdr:row>
      <xdr:rowOff>47625</xdr:rowOff>
    </xdr:from>
    <xdr:ext cx="95250" cy="257175"/>
    <xdr:sp macro="" textlink="">
      <xdr:nvSpPr>
        <xdr:cNvPr id="68" name="Text Box 18"/>
        <xdr:cNvSpPr txBox="1">
          <a:spLocks noChangeArrowheads="1"/>
        </xdr:cNvSpPr>
      </xdr:nvSpPr>
      <xdr:spPr bwMode="auto">
        <a:xfrm>
          <a:off x="22479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69" name="Text Box 19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61</xdr:row>
      <xdr:rowOff>47625</xdr:rowOff>
    </xdr:from>
    <xdr:ext cx="95250" cy="257175"/>
    <xdr:sp macro="" textlink="">
      <xdr:nvSpPr>
        <xdr:cNvPr id="70" name="Text Box 20"/>
        <xdr:cNvSpPr txBox="1">
          <a:spLocks noChangeArrowheads="1"/>
        </xdr:cNvSpPr>
      </xdr:nvSpPr>
      <xdr:spPr bwMode="auto">
        <a:xfrm>
          <a:off x="28575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60</xdr:row>
      <xdr:rowOff>47625</xdr:rowOff>
    </xdr:from>
    <xdr:ext cx="95250" cy="257175"/>
    <xdr:sp macro="" textlink="">
      <xdr:nvSpPr>
        <xdr:cNvPr id="71" name="Text Box 21"/>
        <xdr:cNvSpPr txBox="1">
          <a:spLocks noChangeArrowheads="1"/>
        </xdr:cNvSpPr>
      </xdr:nvSpPr>
      <xdr:spPr bwMode="auto">
        <a:xfrm>
          <a:off x="22479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61</xdr:row>
      <xdr:rowOff>47625</xdr:rowOff>
    </xdr:from>
    <xdr:ext cx="95250" cy="257175"/>
    <xdr:sp macro="" textlink="">
      <xdr:nvSpPr>
        <xdr:cNvPr id="72" name="Text Box 22"/>
        <xdr:cNvSpPr txBox="1">
          <a:spLocks noChangeArrowheads="1"/>
        </xdr:cNvSpPr>
      </xdr:nvSpPr>
      <xdr:spPr bwMode="auto">
        <a:xfrm>
          <a:off x="22479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61</xdr:row>
      <xdr:rowOff>47625</xdr:rowOff>
    </xdr:from>
    <xdr:ext cx="95250" cy="257175"/>
    <xdr:sp macro="" textlink="">
      <xdr:nvSpPr>
        <xdr:cNvPr id="73" name="Text Box 23"/>
        <xdr:cNvSpPr txBox="1">
          <a:spLocks noChangeArrowheads="1"/>
        </xdr:cNvSpPr>
      </xdr:nvSpPr>
      <xdr:spPr bwMode="auto">
        <a:xfrm>
          <a:off x="22479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49</xdr:row>
      <xdr:rowOff>47625</xdr:rowOff>
    </xdr:from>
    <xdr:ext cx="95250" cy="257175"/>
    <xdr:sp macro="" textlink="">
      <xdr:nvSpPr>
        <xdr:cNvPr id="74" name="Text Box 24"/>
        <xdr:cNvSpPr txBox="1">
          <a:spLocks noChangeArrowheads="1"/>
        </xdr:cNvSpPr>
      </xdr:nvSpPr>
      <xdr:spPr bwMode="auto">
        <a:xfrm>
          <a:off x="3352800" y="8258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50</xdr:row>
      <xdr:rowOff>47625</xdr:rowOff>
    </xdr:from>
    <xdr:ext cx="95250" cy="257175"/>
    <xdr:sp macro="" textlink="">
      <xdr:nvSpPr>
        <xdr:cNvPr id="75" name="Text Box 25"/>
        <xdr:cNvSpPr txBox="1">
          <a:spLocks noChangeArrowheads="1"/>
        </xdr:cNvSpPr>
      </xdr:nvSpPr>
      <xdr:spPr bwMode="auto">
        <a:xfrm>
          <a:off x="33528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51</xdr:row>
      <xdr:rowOff>47625</xdr:rowOff>
    </xdr:from>
    <xdr:ext cx="95250" cy="257175"/>
    <xdr:sp macro="" textlink="">
      <xdr:nvSpPr>
        <xdr:cNvPr id="76" name="Text Box 26"/>
        <xdr:cNvSpPr txBox="1">
          <a:spLocks noChangeArrowheads="1"/>
        </xdr:cNvSpPr>
      </xdr:nvSpPr>
      <xdr:spPr bwMode="auto">
        <a:xfrm>
          <a:off x="33528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57</xdr:row>
      <xdr:rowOff>47625</xdr:rowOff>
    </xdr:from>
    <xdr:ext cx="95250" cy="257175"/>
    <xdr:sp macro="" textlink="">
      <xdr:nvSpPr>
        <xdr:cNvPr id="77" name="Text Box 27"/>
        <xdr:cNvSpPr txBox="1">
          <a:spLocks noChangeArrowheads="1"/>
        </xdr:cNvSpPr>
      </xdr:nvSpPr>
      <xdr:spPr bwMode="auto">
        <a:xfrm>
          <a:off x="3352800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58</xdr:row>
      <xdr:rowOff>47625</xdr:rowOff>
    </xdr:from>
    <xdr:ext cx="95250" cy="257175"/>
    <xdr:sp macro="" textlink="">
      <xdr:nvSpPr>
        <xdr:cNvPr id="78" name="Text Box 28"/>
        <xdr:cNvSpPr txBox="1">
          <a:spLocks noChangeArrowheads="1"/>
        </xdr:cNvSpPr>
      </xdr:nvSpPr>
      <xdr:spPr bwMode="auto">
        <a:xfrm>
          <a:off x="3352800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57</xdr:row>
      <xdr:rowOff>47625</xdr:rowOff>
    </xdr:from>
    <xdr:ext cx="95250" cy="257175"/>
    <xdr:sp macro="" textlink="">
      <xdr:nvSpPr>
        <xdr:cNvPr id="79" name="Text Box 29"/>
        <xdr:cNvSpPr txBox="1">
          <a:spLocks noChangeArrowheads="1"/>
        </xdr:cNvSpPr>
      </xdr:nvSpPr>
      <xdr:spPr bwMode="auto">
        <a:xfrm>
          <a:off x="38766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58</xdr:row>
      <xdr:rowOff>47625</xdr:rowOff>
    </xdr:from>
    <xdr:ext cx="95250" cy="257175"/>
    <xdr:sp macro="" textlink="">
      <xdr:nvSpPr>
        <xdr:cNvPr id="80" name="Text Box 30"/>
        <xdr:cNvSpPr txBox="1">
          <a:spLocks noChangeArrowheads="1"/>
        </xdr:cNvSpPr>
      </xdr:nvSpPr>
      <xdr:spPr bwMode="auto">
        <a:xfrm>
          <a:off x="38766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57</xdr:row>
      <xdr:rowOff>47625</xdr:rowOff>
    </xdr:from>
    <xdr:ext cx="95250" cy="257175"/>
    <xdr:sp macro="" textlink="">
      <xdr:nvSpPr>
        <xdr:cNvPr id="81" name="Text Box 31"/>
        <xdr:cNvSpPr txBox="1">
          <a:spLocks noChangeArrowheads="1"/>
        </xdr:cNvSpPr>
      </xdr:nvSpPr>
      <xdr:spPr bwMode="auto">
        <a:xfrm>
          <a:off x="43338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58</xdr:row>
      <xdr:rowOff>47625</xdr:rowOff>
    </xdr:from>
    <xdr:ext cx="95250" cy="257175"/>
    <xdr:sp macro="" textlink="">
      <xdr:nvSpPr>
        <xdr:cNvPr id="82" name="Text Box 32"/>
        <xdr:cNvSpPr txBox="1">
          <a:spLocks noChangeArrowheads="1"/>
        </xdr:cNvSpPr>
      </xdr:nvSpPr>
      <xdr:spPr bwMode="auto">
        <a:xfrm>
          <a:off x="43338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57</xdr:row>
      <xdr:rowOff>47625</xdr:rowOff>
    </xdr:from>
    <xdr:ext cx="95250" cy="257175"/>
    <xdr:sp macro="" textlink="">
      <xdr:nvSpPr>
        <xdr:cNvPr id="83" name="Text Box 33"/>
        <xdr:cNvSpPr txBox="1">
          <a:spLocks noChangeArrowheads="1"/>
        </xdr:cNvSpPr>
      </xdr:nvSpPr>
      <xdr:spPr bwMode="auto">
        <a:xfrm>
          <a:off x="48291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84" name="Text Box 34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58</xdr:row>
      <xdr:rowOff>47625</xdr:rowOff>
    </xdr:from>
    <xdr:ext cx="95250" cy="257175"/>
    <xdr:sp macro="" textlink="">
      <xdr:nvSpPr>
        <xdr:cNvPr id="85" name="Text Box 35"/>
        <xdr:cNvSpPr txBox="1">
          <a:spLocks noChangeArrowheads="1"/>
        </xdr:cNvSpPr>
      </xdr:nvSpPr>
      <xdr:spPr bwMode="auto">
        <a:xfrm>
          <a:off x="43338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86" name="Text Box 37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59</xdr:row>
      <xdr:rowOff>47625</xdr:rowOff>
    </xdr:from>
    <xdr:ext cx="95250" cy="257175"/>
    <xdr:sp macro="" textlink="">
      <xdr:nvSpPr>
        <xdr:cNvPr id="87" name="Text Box 38"/>
        <xdr:cNvSpPr txBox="1">
          <a:spLocks noChangeArrowheads="1"/>
        </xdr:cNvSpPr>
      </xdr:nvSpPr>
      <xdr:spPr bwMode="auto">
        <a:xfrm>
          <a:off x="48291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88" name="Text Box 39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58</xdr:row>
      <xdr:rowOff>47625</xdr:rowOff>
    </xdr:from>
    <xdr:ext cx="95250" cy="257175"/>
    <xdr:sp macro="" textlink="">
      <xdr:nvSpPr>
        <xdr:cNvPr id="89" name="Text Box 40"/>
        <xdr:cNvSpPr txBox="1">
          <a:spLocks noChangeArrowheads="1"/>
        </xdr:cNvSpPr>
      </xdr:nvSpPr>
      <xdr:spPr bwMode="auto">
        <a:xfrm>
          <a:off x="530542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90" name="Text Box 41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59</xdr:row>
      <xdr:rowOff>47625</xdr:rowOff>
    </xdr:from>
    <xdr:ext cx="95250" cy="257175"/>
    <xdr:sp macro="" textlink="">
      <xdr:nvSpPr>
        <xdr:cNvPr id="91" name="Text Box 42"/>
        <xdr:cNvSpPr txBox="1">
          <a:spLocks noChangeArrowheads="1"/>
        </xdr:cNvSpPr>
      </xdr:nvSpPr>
      <xdr:spPr bwMode="auto">
        <a:xfrm>
          <a:off x="48291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58</xdr:row>
      <xdr:rowOff>47625</xdr:rowOff>
    </xdr:from>
    <xdr:ext cx="95250" cy="257175"/>
    <xdr:sp macro="" textlink="">
      <xdr:nvSpPr>
        <xdr:cNvPr id="92" name="Text Box 43"/>
        <xdr:cNvSpPr txBox="1">
          <a:spLocks noChangeArrowheads="1"/>
        </xdr:cNvSpPr>
      </xdr:nvSpPr>
      <xdr:spPr bwMode="auto">
        <a:xfrm>
          <a:off x="530542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59</xdr:row>
      <xdr:rowOff>47625</xdr:rowOff>
    </xdr:from>
    <xdr:ext cx="95250" cy="257175"/>
    <xdr:sp macro="" textlink="">
      <xdr:nvSpPr>
        <xdr:cNvPr id="93" name="Text Box 44"/>
        <xdr:cNvSpPr txBox="1">
          <a:spLocks noChangeArrowheads="1"/>
        </xdr:cNvSpPr>
      </xdr:nvSpPr>
      <xdr:spPr bwMode="auto">
        <a:xfrm>
          <a:off x="530542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59</xdr:row>
      <xdr:rowOff>47625</xdr:rowOff>
    </xdr:from>
    <xdr:ext cx="95250" cy="257175"/>
    <xdr:sp macro="" textlink="">
      <xdr:nvSpPr>
        <xdr:cNvPr id="94" name="Text Box 45"/>
        <xdr:cNvSpPr txBox="1">
          <a:spLocks noChangeArrowheads="1"/>
        </xdr:cNvSpPr>
      </xdr:nvSpPr>
      <xdr:spPr bwMode="auto">
        <a:xfrm>
          <a:off x="3352800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60</xdr:row>
      <xdr:rowOff>47625</xdr:rowOff>
    </xdr:from>
    <xdr:ext cx="95250" cy="257175"/>
    <xdr:sp macro="" textlink="">
      <xdr:nvSpPr>
        <xdr:cNvPr id="95" name="Text Box 46"/>
        <xdr:cNvSpPr txBox="1">
          <a:spLocks noChangeArrowheads="1"/>
        </xdr:cNvSpPr>
      </xdr:nvSpPr>
      <xdr:spPr bwMode="auto">
        <a:xfrm>
          <a:off x="33528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60</xdr:row>
      <xdr:rowOff>47625</xdr:rowOff>
    </xdr:from>
    <xdr:ext cx="95250" cy="257175"/>
    <xdr:sp macro="" textlink="">
      <xdr:nvSpPr>
        <xdr:cNvPr id="96" name="Text Box 47"/>
        <xdr:cNvSpPr txBox="1">
          <a:spLocks noChangeArrowheads="1"/>
        </xdr:cNvSpPr>
      </xdr:nvSpPr>
      <xdr:spPr bwMode="auto">
        <a:xfrm>
          <a:off x="33528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97" name="Text Box 48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98" name="Text Box 50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99" name="Text Box 51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62</xdr:row>
      <xdr:rowOff>47625</xdr:rowOff>
    </xdr:from>
    <xdr:ext cx="95250" cy="257175"/>
    <xdr:sp macro="" textlink="">
      <xdr:nvSpPr>
        <xdr:cNvPr id="100" name="Text Box 52"/>
        <xdr:cNvSpPr txBox="1">
          <a:spLocks noChangeArrowheads="1"/>
        </xdr:cNvSpPr>
      </xdr:nvSpPr>
      <xdr:spPr bwMode="auto">
        <a:xfrm>
          <a:off x="3352800" y="11506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63</xdr:row>
      <xdr:rowOff>47625</xdr:rowOff>
    </xdr:from>
    <xdr:ext cx="95250" cy="257175"/>
    <xdr:sp macro="" textlink="">
      <xdr:nvSpPr>
        <xdr:cNvPr id="101" name="Text Box 53"/>
        <xdr:cNvSpPr txBox="1">
          <a:spLocks noChangeArrowheads="1"/>
        </xdr:cNvSpPr>
      </xdr:nvSpPr>
      <xdr:spPr bwMode="auto">
        <a:xfrm>
          <a:off x="33528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63</xdr:row>
      <xdr:rowOff>47625</xdr:rowOff>
    </xdr:from>
    <xdr:ext cx="95250" cy="257175"/>
    <xdr:sp macro="" textlink="">
      <xdr:nvSpPr>
        <xdr:cNvPr id="102" name="Text Box 54"/>
        <xdr:cNvSpPr txBox="1">
          <a:spLocks noChangeArrowheads="1"/>
        </xdr:cNvSpPr>
      </xdr:nvSpPr>
      <xdr:spPr bwMode="auto">
        <a:xfrm>
          <a:off x="33528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103" name="Text Box 55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49</xdr:row>
      <xdr:rowOff>47625</xdr:rowOff>
    </xdr:from>
    <xdr:ext cx="95250" cy="257175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857500" y="8258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50</xdr:row>
      <xdr:rowOff>47625</xdr:rowOff>
    </xdr:from>
    <xdr:ext cx="95250" cy="25717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28575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51</xdr:row>
      <xdr:rowOff>47625</xdr:rowOff>
    </xdr:from>
    <xdr:ext cx="95250" cy="257175"/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28575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52</xdr:row>
      <xdr:rowOff>47625</xdr:rowOff>
    </xdr:from>
    <xdr:ext cx="95250" cy="257175"/>
    <xdr:sp macro="" textlink="">
      <xdr:nvSpPr>
        <xdr:cNvPr id="107" name="Text Box 4"/>
        <xdr:cNvSpPr txBox="1">
          <a:spLocks noChangeArrowheads="1"/>
        </xdr:cNvSpPr>
      </xdr:nvSpPr>
      <xdr:spPr bwMode="auto">
        <a:xfrm>
          <a:off x="2857500" y="9124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53</xdr:row>
      <xdr:rowOff>47625</xdr:rowOff>
    </xdr:from>
    <xdr:ext cx="95250" cy="257175"/>
    <xdr:sp macro="" textlink="">
      <xdr:nvSpPr>
        <xdr:cNvPr id="108" name="Text Box 5"/>
        <xdr:cNvSpPr txBox="1">
          <a:spLocks noChangeArrowheads="1"/>
        </xdr:cNvSpPr>
      </xdr:nvSpPr>
      <xdr:spPr bwMode="auto">
        <a:xfrm>
          <a:off x="2857500" y="9363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54</xdr:row>
      <xdr:rowOff>47625</xdr:rowOff>
    </xdr:from>
    <xdr:ext cx="95250" cy="257175"/>
    <xdr:sp macro="" textlink="">
      <xdr:nvSpPr>
        <xdr:cNvPr id="109" name="Text Box 6"/>
        <xdr:cNvSpPr txBox="1">
          <a:spLocks noChangeArrowheads="1"/>
        </xdr:cNvSpPr>
      </xdr:nvSpPr>
      <xdr:spPr bwMode="auto">
        <a:xfrm>
          <a:off x="2857500" y="9601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57</xdr:row>
      <xdr:rowOff>47625</xdr:rowOff>
    </xdr:from>
    <xdr:ext cx="95250" cy="257175"/>
    <xdr:sp macro="" textlink="">
      <xdr:nvSpPr>
        <xdr:cNvPr id="110" name="Text Box 9"/>
        <xdr:cNvSpPr txBox="1">
          <a:spLocks noChangeArrowheads="1"/>
        </xdr:cNvSpPr>
      </xdr:nvSpPr>
      <xdr:spPr bwMode="auto">
        <a:xfrm>
          <a:off x="2857500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58</xdr:row>
      <xdr:rowOff>47625</xdr:rowOff>
    </xdr:from>
    <xdr:ext cx="95250" cy="257175"/>
    <xdr:sp macro="" textlink="">
      <xdr:nvSpPr>
        <xdr:cNvPr id="111" name="Text Box 10"/>
        <xdr:cNvSpPr txBox="1">
          <a:spLocks noChangeArrowheads="1"/>
        </xdr:cNvSpPr>
      </xdr:nvSpPr>
      <xdr:spPr bwMode="auto">
        <a:xfrm>
          <a:off x="2857500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59</xdr:row>
      <xdr:rowOff>47625</xdr:rowOff>
    </xdr:from>
    <xdr:ext cx="95250" cy="257175"/>
    <xdr:sp macro="" textlink="">
      <xdr:nvSpPr>
        <xdr:cNvPr id="112" name="Text Box 11"/>
        <xdr:cNvSpPr txBox="1">
          <a:spLocks noChangeArrowheads="1"/>
        </xdr:cNvSpPr>
      </xdr:nvSpPr>
      <xdr:spPr bwMode="auto">
        <a:xfrm>
          <a:off x="2857500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113" name="Text Box 12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61</xdr:row>
      <xdr:rowOff>47625</xdr:rowOff>
    </xdr:from>
    <xdr:ext cx="95250" cy="257175"/>
    <xdr:sp macro="" textlink="">
      <xdr:nvSpPr>
        <xdr:cNvPr id="114" name="Text Box 13"/>
        <xdr:cNvSpPr txBox="1">
          <a:spLocks noChangeArrowheads="1"/>
        </xdr:cNvSpPr>
      </xdr:nvSpPr>
      <xdr:spPr bwMode="auto">
        <a:xfrm>
          <a:off x="28575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62</xdr:row>
      <xdr:rowOff>47625</xdr:rowOff>
    </xdr:from>
    <xdr:ext cx="95250" cy="257175"/>
    <xdr:sp macro="" textlink="">
      <xdr:nvSpPr>
        <xdr:cNvPr id="115" name="Text Box 14"/>
        <xdr:cNvSpPr txBox="1">
          <a:spLocks noChangeArrowheads="1"/>
        </xdr:cNvSpPr>
      </xdr:nvSpPr>
      <xdr:spPr bwMode="auto">
        <a:xfrm>
          <a:off x="2857500" y="11506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116" name="Text Box 15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66</xdr:row>
      <xdr:rowOff>47625</xdr:rowOff>
    </xdr:from>
    <xdr:ext cx="95250" cy="257175"/>
    <xdr:sp macro="" textlink="">
      <xdr:nvSpPr>
        <xdr:cNvPr id="117" name="Text Box 16"/>
        <xdr:cNvSpPr txBox="1">
          <a:spLocks noChangeArrowheads="1"/>
        </xdr:cNvSpPr>
      </xdr:nvSpPr>
      <xdr:spPr bwMode="auto">
        <a:xfrm>
          <a:off x="2857500" y="12458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50</xdr:row>
      <xdr:rowOff>47625</xdr:rowOff>
    </xdr:from>
    <xdr:ext cx="95250" cy="257175"/>
    <xdr:sp macro="" textlink="">
      <xdr:nvSpPr>
        <xdr:cNvPr id="118" name="Text Box 17"/>
        <xdr:cNvSpPr txBox="1">
          <a:spLocks noChangeArrowheads="1"/>
        </xdr:cNvSpPr>
      </xdr:nvSpPr>
      <xdr:spPr bwMode="auto">
        <a:xfrm>
          <a:off x="22479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51</xdr:row>
      <xdr:rowOff>47625</xdr:rowOff>
    </xdr:from>
    <xdr:ext cx="95250" cy="257175"/>
    <xdr:sp macro="" textlink="">
      <xdr:nvSpPr>
        <xdr:cNvPr id="119" name="Text Box 18"/>
        <xdr:cNvSpPr txBox="1">
          <a:spLocks noChangeArrowheads="1"/>
        </xdr:cNvSpPr>
      </xdr:nvSpPr>
      <xdr:spPr bwMode="auto">
        <a:xfrm>
          <a:off x="22479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120" name="Text Box 19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61</xdr:row>
      <xdr:rowOff>47625</xdr:rowOff>
    </xdr:from>
    <xdr:ext cx="95250" cy="257175"/>
    <xdr:sp macro="" textlink="">
      <xdr:nvSpPr>
        <xdr:cNvPr id="121" name="Text Box 20"/>
        <xdr:cNvSpPr txBox="1">
          <a:spLocks noChangeArrowheads="1"/>
        </xdr:cNvSpPr>
      </xdr:nvSpPr>
      <xdr:spPr bwMode="auto">
        <a:xfrm>
          <a:off x="28575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60</xdr:row>
      <xdr:rowOff>47625</xdr:rowOff>
    </xdr:from>
    <xdr:ext cx="95250" cy="257175"/>
    <xdr:sp macro="" textlink="">
      <xdr:nvSpPr>
        <xdr:cNvPr id="122" name="Text Box 21"/>
        <xdr:cNvSpPr txBox="1">
          <a:spLocks noChangeArrowheads="1"/>
        </xdr:cNvSpPr>
      </xdr:nvSpPr>
      <xdr:spPr bwMode="auto">
        <a:xfrm>
          <a:off x="22479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61</xdr:row>
      <xdr:rowOff>47625</xdr:rowOff>
    </xdr:from>
    <xdr:ext cx="95250" cy="257175"/>
    <xdr:sp macro="" textlink="">
      <xdr:nvSpPr>
        <xdr:cNvPr id="123" name="Text Box 22"/>
        <xdr:cNvSpPr txBox="1">
          <a:spLocks noChangeArrowheads="1"/>
        </xdr:cNvSpPr>
      </xdr:nvSpPr>
      <xdr:spPr bwMode="auto">
        <a:xfrm>
          <a:off x="22479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85725</xdr:colOff>
      <xdr:row>61</xdr:row>
      <xdr:rowOff>47625</xdr:rowOff>
    </xdr:from>
    <xdr:ext cx="95250" cy="257175"/>
    <xdr:sp macro="" textlink="">
      <xdr:nvSpPr>
        <xdr:cNvPr id="124" name="Text Box 23"/>
        <xdr:cNvSpPr txBox="1">
          <a:spLocks noChangeArrowheads="1"/>
        </xdr:cNvSpPr>
      </xdr:nvSpPr>
      <xdr:spPr bwMode="auto">
        <a:xfrm>
          <a:off x="2247900" y="112680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49</xdr:row>
      <xdr:rowOff>47625</xdr:rowOff>
    </xdr:from>
    <xdr:ext cx="95250" cy="257175"/>
    <xdr:sp macro="" textlink="">
      <xdr:nvSpPr>
        <xdr:cNvPr id="125" name="Text Box 24"/>
        <xdr:cNvSpPr txBox="1">
          <a:spLocks noChangeArrowheads="1"/>
        </xdr:cNvSpPr>
      </xdr:nvSpPr>
      <xdr:spPr bwMode="auto">
        <a:xfrm>
          <a:off x="3352800" y="82581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50</xdr:row>
      <xdr:rowOff>47625</xdr:rowOff>
    </xdr:from>
    <xdr:ext cx="95250" cy="257175"/>
    <xdr:sp macro="" textlink="">
      <xdr:nvSpPr>
        <xdr:cNvPr id="126" name="Text Box 25"/>
        <xdr:cNvSpPr txBox="1">
          <a:spLocks noChangeArrowheads="1"/>
        </xdr:cNvSpPr>
      </xdr:nvSpPr>
      <xdr:spPr bwMode="auto">
        <a:xfrm>
          <a:off x="3352800" y="84963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51</xdr:row>
      <xdr:rowOff>47625</xdr:rowOff>
    </xdr:from>
    <xdr:ext cx="95250" cy="257175"/>
    <xdr:sp macro="" textlink="">
      <xdr:nvSpPr>
        <xdr:cNvPr id="127" name="Text Box 26"/>
        <xdr:cNvSpPr txBox="1">
          <a:spLocks noChangeArrowheads="1"/>
        </xdr:cNvSpPr>
      </xdr:nvSpPr>
      <xdr:spPr bwMode="auto">
        <a:xfrm>
          <a:off x="3352800" y="8886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57</xdr:row>
      <xdr:rowOff>47625</xdr:rowOff>
    </xdr:from>
    <xdr:ext cx="95250" cy="257175"/>
    <xdr:sp macro="" textlink="">
      <xdr:nvSpPr>
        <xdr:cNvPr id="128" name="Text Box 27"/>
        <xdr:cNvSpPr txBox="1">
          <a:spLocks noChangeArrowheads="1"/>
        </xdr:cNvSpPr>
      </xdr:nvSpPr>
      <xdr:spPr bwMode="auto">
        <a:xfrm>
          <a:off x="3352800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57</xdr:row>
      <xdr:rowOff>47625</xdr:rowOff>
    </xdr:from>
    <xdr:ext cx="95250" cy="257175"/>
    <xdr:sp macro="" textlink="">
      <xdr:nvSpPr>
        <xdr:cNvPr id="130" name="Text Box 29"/>
        <xdr:cNvSpPr txBox="1">
          <a:spLocks noChangeArrowheads="1"/>
        </xdr:cNvSpPr>
      </xdr:nvSpPr>
      <xdr:spPr bwMode="auto">
        <a:xfrm>
          <a:off x="38766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58</xdr:row>
      <xdr:rowOff>47625</xdr:rowOff>
    </xdr:from>
    <xdr:ext cx="95250" cy="257175"/>
    <xdr:sp macro="" textlink="">
      <xdr:nvSpPr>
        <xdr:cNvPr id="131" name="Text Box 30"/>
        <xdr:cNvSpPr txBox="1">
          <a:spLocks noChangeArrowheads="1"/>
        </xdr:cNvSpPr>
      </xdr:nvSpPr>
      <xdr:spPr bwMode="auto">
        <a:xfrm>
          <a:off x="38766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57</xdr:row>
      <xdr:rowOff>47625</xdr:rowOff>
    </xdr:from>
    <xdr:ext cx="95250" cy="257175"/>
    <xdr:sp macro="" textlink="">
      <xdr:nvSpPr>
        <xdr:cNvPr id="132" name="Text Box 31"/>
        <xdr:cNvSpPr txBox="1">
          <a:spLocks noChangeArrowheads="1"/>
        </xdr:cNvSpPr>
      </xdr:nvSpPr>
      <xdr:spPr bwMode="auto">
        <a:xfrm>
          <a:off x="43338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58</xdr:row>
      <xdr:rowOff>47625</xdr:rowOff>
    </xdr:from>
    <xdr:ext cx="95250" cy="257175"/>
    <xdr:sp macro="" textlink="">
      <xdr:nvSpPr>
        <xdr:cNvPr id="133" name="Text Box 32"/>
        <xdr:cNvSpPr txBox="1">
          <a:spLocks noChangeArrowheads="1"/>
        </xdr:cNvSpPr>
      </xdr:nvSpPr>
      <xdr:spPr bwMode="auto">
        <a:xfrm>
          <a:off x="43338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57</xdr:row>
      <xdr:rowOff>47625</xdr:rowOff>
    </xdr:from>
    <xdr:ext cx="95250" cy="257175"/>
    <xdr:sp macro="" textlink="">
      <xdr:nvSpPr>
        <xdr:cNvPr id="134" name="Text Box 33"/>
        <xdr:cNvSpPr txBox="1">
          <a:spLocks noChangeArrowheads="1"/>
        </xdr:cNvSpPr>
      </xdr:nvSpPr>
      <xdr:spPr bwMode="auto">
        <a:xfrm>
          <a:off x="4829175" y="1031557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135" name="Text Box 34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58</xdr:row>
      <xdr:rowOff>47625</xdr:rowOff>
    </xdr:from>
    <xdr:ext cx="95250" cy="257175"/>
    <xdr:sp macro="" textlink="">
      <xdr:nvSpPr>
        <xdr:cNvPr id="136" name="Text Box 35"/>
        <xdr:cNvSpPr txBox="1">
          <a:spLocks noChangeArrowheads="1"/>
        </xdr:cNvSpPr>
      </xdr:nvSpPr>
      <xdr:spPr bwMode="auto">
        <a:xfrm>
          <a:off x="43338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59</xdr:row>
      <xdr:rowOff>47625</xdr:rowOff>
    </xdr:from>
    <xdr:ext cx="95250" cy="257175"/>
    <xdr:sp macro="" textlink="">
      <xdr:nvSpPr>
        <xdr:cNvPr id="137" name="Text Box 36"/>
        <xdr:cNvSpPr txBox="1">
          <a:spLocks noChangeArrowheads="1"/>
        </xdr:cNvSpPr>
      </xdr:nvSpPr>
      <xdr:spPr bwMode="auto">
        <a:xfrm>
          <a:off x="43338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138" name="Text Box 37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59</xdr:row>
      <xdr:rowOff>47625</xdr:rowOff>
    </xdr:from>
    <xdr:ext cx="95250" cy="257175"/>
    <xdr:sp macro="" textlink="">
      <xdr:nvSpPr>
        <xdr:cNvPr id="139" name="Text Box 38"/>
        <xdr:cNvSpPr txBox="1">
          <a:spLocks noChangeArrowheads="1"/>
        </xdr:cNvSpPr>
      </xdr:nvSpPr>
      <xdr:spPr bwMode="auto">
        <a:xfrm>
          <a:off x="48291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140" name="Text Box 39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58</xdr:row>
      <xdr:rowOff>47625</xdr:rowOff>
    </xdr:from>
    <xdr:ext cx="95250" cy="257175"/>
    <xdr:sp macro="" textlink="">
      <xdr:nvSpPr>
        <xdr:cNvPr id="141" name="Text Box 40"/>
        <xdr:cNvSpPr txBox="1">
          <a:spLocks noChangeArrowheads="1"/>
        </xdr:cNvSpPr>
      </xdr:nvSpPr>
      <xdr:spPr bwMode="auto">
        <a:xfrm>
          <a:off x="530542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58</xdr:row>
      <xdr:rowOff>47625</xdr:rowOff>
    </xdr:from>
    <xdr:ext cx="95250" cy="257175"/>
    <xdr:sp macro="" textlink="">
      <xdr:nvSpPr>
        <xdr:cNvPr id="142" name="Text Box 41"/>
        <xdr:cNvSpPr txBox="1">
          <a:spLocks noChangeArrowheads="1"/>
        </xdr:cNvSpPr>
      </xdr:nvSpPr>
      <xdr:spPr bwMode="auto">
        <a:xfrm>
          <a:off x="482917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59</xdr:row>
      <xdr:rowOff>47625</xdr:rowOff>
    </xdr:from>
    <xdr:ext cx="95250" cy="257175"/>
    <xdr:sp macro="" textlink="">
      <xdr:nvSpPr>
        <xdr:cNvPr id="143" name="Text Box 42"/>
        <xdr:cNvSpPr txBox="1">
          <a:spLocks noChangeArrowheads="1"/>
        </xdr:cNvSpPr>
      </xdr:nvSpPr>
      <xdr:spPr bwMode="auto">
        <a:xfrm>
          <a:off x="482917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58</xdr:row>
      <xdr:rowOff>47625</xdr:rowOff>
    </xdr:from>
    <xdr:ext cx="95250" cy="257175"/>
    <xdr:sp macro="" textlink="">
      <xdr:nvSpPr>
        <xdr:cNvPr id="144" name="Text Box 43"/>
        <xdr:cNvSpPr txBox="1">
          <a:spLocks noChangeArrowheads="1"/>
        </xdr:cNvSpPr>
      </xdr:nvSpPr>
      <xdr:spPr bwMode="auto">
        <a:xfrm>
          <a:off x="5305425" y="105537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59</xdr:row>
      <xdr:rowOff>47625</xdr:rowOff>
    </xdr:from>
    <xdr:ext cx="95250" cy="257175"/>
    <xdr:sp macro="" textlink="">
      <xdr:nvSpPr>
        <xdr:cNvPr id="145" name="Text Box 44"/>
        <xdr:cNvSpPr txBox="1">
          <a:spLocks noChangeArrowheads="1"/>
        </xdr:cNvSpPr>
      </xdr:nvSpPr>
      <xdr:spPr bwMode="auto">
        <a:xfrm>
          <a:off x="5305425" y="107918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59</xdr:row>
      <xdr:rowOff>47625</xdr:rowOff>
    </xdr:from>
    <xdr:ext cx="95250" cy="257175"/>
    <xdr:sp macro="" textlink="">
      <xdr:nvSpPr>
        <xdr:cNvPr id="146" name="Text Box 45"/>
        <xdr:cNvSpPr txBox="1">
          <a:spLocks noChangeArrowheads="1"/>
        </xdr:cNvSpPr>
      </xdr:nvSpPr>
      <xdr:spPr bwMode="auto">
        <a:xfrm>
          <a:off x="3352800" y="101060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60</xdr:row>
      <xdr:rowOff>47625</xdr:rowOff>
    </xdr:from>
    <xdr:ext cx="95250" cy="257175"/>
    <xdr:sp macro="" textlink="">
      <xdr:nvSpPr>
        <xdr:cNvPr id="147" name="Text Box 46"/>
        <xdr:cNvSpPr txBox="1">
          <a:spLocks noChangeArrowheads="1"/>
        </xdr:cNvSpPr>
      </xdr:nvSpPr>
      <xdr:spPr bwMode="auto">
        <a:xfrm>
          <a:off x="33528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60</xdr:row>
      <xdr:rowOff>47625</xdr:rowOff>
    </xdr:from>
    <xdr:ext cx="95250" cy="257175"/>
    <xdr:sp macro="" textlink="">
      <xdr:nvSpPr>
        <xdr:cNvPr id="148" name="Text Box 47"/>
        <xdr:cNvSpPr txBox="1">
          <a:spLocks noChangeArrowheads="1"/>
        </xdr:cNvSpPr>
      </xdr:nvSpPr>
      <xdr:spPr bwMode="auto">
        <a:xfrm>
          <a:off x="33528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60</xdr:row>
      <xdr:rowOff>47625</xdr:rowOff>
    </xdr:from>
    <xdr:ext cx="95250" cy="257175"/>
    <xdr:sp macro="" textlink="">
      <xdr:nvSpPr>
        <xdr:cNvPr id="149" name="Text Box 48"/>
        <xdr:cNvSpPr txBox="1">
          <a:spLocks noChangeArrowheads="1"/>
        </xdr:cNvSpPr>
      </xdr:nvSpPr>
      <xdr:spPr bwMode="auto">
        <a:xfrm>
          <a:off x="2857500" y="1102995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150" name="Text Box 50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151" name="Text Box 51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62</xdr:row>
      <xdr:rowOff>47625</xdr:rowOff>
    </xdr:from>
    <xdr:ext cx="95250" cy="257175"/>
    <xdr:sp macro="" textlink="">
      <xdr:nvSpPr>
        <xdr:cNvPr id="152" name="Text Box 52"/>
        <xdr:cNvSpPr txBox="1">
          <a:spLocks noChangeArrowheads="1"/>
        </xdr:cNvSpPr>
      </xdr:nvSpPr>
      <xdr:spPr bwMode="auto">
        <a:xfrm>
          <a:off x="3352800" y="115062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63</xdr:row>
      <xdr:rowOff>47625</xdr:rowOff>
    </xdr:from>
    <xdr:ext cx="95250" cy="257175"/>
    <xdr:sp macro="" textlink="">
      <xdr:nvSpPr>
        <xdr:cNvPr id="153" name="Text Box 53"/>
        <xdr:cNvSpPr txBox="1">
          <a:spLocks noChangeArrowheads="1"/>
        </xdr:cNvSpPr>
      </xdr:nvSpPr>
      <xdr:spPr bwMode="auto">
        <a:xfrm>
          <a:off x="33528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85725</xdr:colOff>
      <xdr:row>63</xdr:row>
      <xdr:rowOff>47625</xdr:rowOff>
    </xdr:from>
    <xdr:ext cx="95250" cy="257175"/>
    <xdr:sp macro="" textlink="">
      <xdr:nvSpPr>
        <xdr:cNvPr id="155" name="Text Box 55"/>
        <xdr:cNvSpPr txBox="1">
          <a:spLocks noChangeArrowheads="1"/>
        </xdr:cNvSpPr>
      </xdr:nvSpPr>
      <xdr:spPr bwMode="auto">
        <a:xfrm>
          <a:off x="2857500" y="11744325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66</xdr:row>
      <xdr:rowOff>47625</xdr:rowOff>
    </xdr:from>
    <xdr:ext cx="95250" cy="257175"/>
    <xdr:sp macro="" textlink="">
      <xdr:nvSpPr>
        <xdr:cNvPr id="156" name="Text Box 16"/>
        <xdr:cNvSpPr txBox="1">
          <a:spLocks noChangeArrowheads="1"/>
        </xdr:cNvSpPr>
      </xdr:nvSpPr>
      <xdr:spPr bwMode="auto">
        <a:xfrm>
          <a:off x="28575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66</xdr:row>
      <xdr:rowOff>47625</xdr:rowOff>
    </xdr:from>
    <xdr:ext cx="95250" cy="257175"/>
    <xdr:sp macro="" textlink="">
      <xdr:nvSpPr>
        <xdr:cNvPr id="157" name="Text Box 16"/>
        <xdr:cNvSpPr txBox="1">
          <a:spLocks noChangeArrowheads="1"/>
        </xdr:cNvSpPr>
      </xdr:nvSpPr>
      <xdr:spPr bwMode="auto">
        <a:xfrm>
          <a:off x="28575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66</xdr:row>
      <xdr:rowOff>47625</xdr:rowOff>
    </xdr:from>
    <xdr:ext cx="95250" cy="257175"/>
    <xdr:sp macro="" textlink="">
      <xdr:nvSpPr>
        <xdr:cNvPr id="158" name="Text Box 16"/>
        <xdr:cNvSpPr txBox="1">
          <a:spLocks noChangeArrowheads="1"/>
        </xdr:cNvSpPr>
      </xdr:nvSpPr>
      <xdr:spPr bwMode="auto">
        <a:xfrm>
          <a:off x="28575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66</xdr:row>
      <xdr:rowOff>47625</xdr:rowOff>
    </xdr:from>
    <xdr:ext cx="95250" cy="257175"/>
    <xdr:sp macro="" textlink="">
      <xdr:nvSpPr>
        <xdr:cNvPr id="159" name="Text Box 16"/>
        <xdr:cNvSpPr txBox="1">
          <a:spLocks noChangeArrowheads="1"/>
        </xdr:cNvSpPr>
      </xdr:nvSpPr>
      <xdr:spPr bwMode="auto">
        <a:xfrm>
          <a:off x="28575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66</xdr:row>
      <xdr:rowOff>47625</xdr:rowOff>
    </xdr:from>
    <xdr:ext cx="95250" cy="257175"/>
    <xdr:sp macro="" textlink="">
      <xdr:nvSpPr>
        <xdr:cNvPr id="160" name="Text Box 16"/>
        <xdr:cNvSpPr txBox="1">
          <a:spLocks noChangeArrowheads="1"/>
        </xdr:cNvSpPr>
      </xdr:nvSpPr>
      <xdr:spPr bwMode="auto">
        <a:xfrm>
          <a:off x="28575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85725</xdr:colOff>
      <xdr:row>66</xdr:row>
      <xdr:rowOff>47625</xdr:rowOff>
    </xdr:from>
    <xdr:ext cx="95250" cy="257175"/>
    <xdr:sp macro="" textlink="">
      <xdr:nvSpPr>
        <xdr:cNvPr id="161" name="Text Box 16"/>
        <xdr:cNvSpPr txBox="1">
          <a:spLocks noChangeArrowheads="1"/>
        </xdr:cNvSpPr>
      </xdr:nvSpPr>
      <xdr:spPr bwMode="auto">
        <a:xfrm>
          <a:off x="28575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2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3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4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5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6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7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8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69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85725</xdr:colOff>
      <xdr:row>66</xdr:row>
      <xdr:rowOff>47625</xdr:rowOff>
    </xdr:from>
    <xdr:ext cx="95250" cy="257175"/>
    <xdr:sp macro="" textlink="">
      <xdr:nvSpPr>
        <xdr:cNvPr id="170" name="Text Box 16"/>
        <xdr:cNvSpPr txBox="1">
          <a:spLocks noChangeArrowheads="1"/>
        </xdr:cNvSpPr>
      </xdr:nvSpPr>
      <xdr:spPr bwMode="auto">
        <a:xfrm>
          <a:off x="3352800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2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3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4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5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6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7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8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85725</xdr:colOff>
      <xdr:row>66</xdr:row>
      <xdr:rowOff>47625</xdr:rowOff>
    </xdr:from>
    <xdr:ext cx="95250" cy="257175"/>
    <xdr:sp macro="" textlink="">
      <xdr:nvSpPr>
        <xdr:cNvPr id="179" name="Text Box 16"/>
        <xdr:cNvSpPr txBox="1">
          <a:spLocks noChangeArrowheads="1"/>
        </xdr:cNvSpPr>
      </xdr:nvSpPr>
      <xdr:spPr bwMode="auto">
        <a:xfrm>
          <a:off x="38766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0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1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2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3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4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5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6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7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85725</xdr:colOff>
      <xdr:row>66</xdr:row>
      <xdr:rowOff>47625</xdr:rowOff>
    </xdr:from>
    <xdr:ext cx="95250" cy="257175"/>
    <xdr:sp macro="" textlink="">
      <xdr:nvSpPr>
        <xdr:cNvPr id="188" name="Text Box 16"/>
        <xdr:cNvSpPr txBox="1">
          <a:spLocks noChangeArrowheads="1"/>
        </xdr:cNvSpPr>
      </xdr:nvSpPr>
      <xdr:spPr bwMode="auto">
        <a:xfrm>
          <a:off x="43338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89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0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1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2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4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5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6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33</xdr:col>
      <xdr:colOff>85725</xdr:colOff>
      <xdr:row>66</xdr:row>
      <xdr:rowOff>47625</xdr:rowOff>
    </xdr:from>
    <xdr:ext cx="95250" cy="257175"/>
    <xdr:sp macro="" textlink="">
      <xdr:nvSpPr>
        <xdr:cNvPr id="197" name="Text Box 16"/>
        <xdr:cNvSpPr txBox="1">
          <a:spLocks noChangeArrowheads="1"/>
        </xdr:cNvSpPr>
      </xdr:nvSpPr>
      <xdr:spPr bwMode="auto">
        <a:xfrm>
          <a:off x="482917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198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199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0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1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2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3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4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5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85725</xdr:colOff>
      <xdr:row>66</xdr:row>
      <xdr:rowOff>47625</xdr:rowOff>
    </xdr:from>
    <xdr:ext cx="95250" cy="257175"/>
    <xdr:sp macro="" textlink="">
      <xdr:nvSpPr>
        <xdr:cNvPr id="206" name="Text Box 16"/>
        <xdr:cNvSpPr txBox="1">
          <a:spLocks noChangeArrowheads="1"/>
        </xdr:cNvSpPr>
      </xdr:nvSpPr>
      <xdr:spPr bwMode="auto">
        <a:xfrm>
          <a:off x="5305425" y="11772900"/>
          <a:ext cx="952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3</xdr:col>
      <xdr:colOff>0</xdr:colOff>
      <xdr:row>4</xdr:row>
      <xdr:rowOff>9525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28575" y="657225"/>
          <a:ext cx="885825" cy="438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28575" y="6029325"/>
          <a:ext cx="1133475" cy="438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15</xdr:row>
      <xdr:rowOff>9525</xdr:rowOff>
    </xdr:from>
    <xdr:to>
      <xdr:col>1</xdr:col>
      <xdr:colOff>0</xdr:colOff>
      <xdr:row>17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2686050"/>
          <a:ext cx="838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9525</xdr:colOff>
      <xdr:row>27</xdr:row>
      <xdr:rowOff>9525</xdr:rowOff>
    </xdr:from>
    <xdr:to>
      <xdr:col>1</xdr:col>
      <xdr:colOff>0</xdr:colOff>
      <xdr:row>29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4810125"/>
          <a:ext cx="838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847724</xdr:colOff>
      <xdr:row>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390525"/>
          <a:ext cx="847724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361950"/>
          <a:ext cx="1371600" cy="723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3</xdr:col>
      <xdr:colOff>0</xdr:colOff>
      <xdr:row>6</xdr:row>
      <xdr:rowOff>0</xdr:rowOff>
    </xdr:to>
    <xdr:cxnSp macro="">
      <xdr:nvCxnSpPr>
        <xdr:cNvPr id="2" name="直線コネクタ 1"/>
        <xdr:cNvCxnSpPr/>
      </xdr:nvCxnSpPr>
      <xdr:spPr bwMode="auto">
        <a:xfrm>
          <a:off x="9525" y="371475"/>
          <a:ext cx="1743075" cy="714375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0</xdr:colOff>
      <xdr:row>19</xdr:row>
      <xdr:rowOff>11206</xdr:rowOff>
    </xdr:from>
    <xdr:to>
      <xdr:col>3</xdr:col>
      <xdr:colOff>0</xdr:colOff>
      <xdr:row>22</xdr:row>
      <xdr:rowOff>0</xdr:rowOff>
    </xdr:to>
    <xdr:cxnSp macro="">
      <xdr:nvCxnSpPr>
        <xdr:cNvPr id="3" name="直線コネクタ 2"/>
        <xdr:cNvCxnSpPr/>
      </xdr:nvCxnSpPr>
      <xdr:spPr bwMode="auto">
        <a:xfrm>
          <a:off x="0" y="3906931"/>
          <a:ext cx="1752600" cy="569819"/>
        </a:xfrm>
        <a:prstGeom prst="line">
          <a:avLst/>
        </a:pr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7625" y="647700"/>
          <a:ext cx="1047750" cy="685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pattFill prst="pct5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workbookViewId="0">
      <selection activeCell="B65" sqref="B65:C65"/>
    </sheetView>
  </sheetViews>
  <sheetFormatPr defaultRowHeight="14.25"/>
  <cols>
    <col min="1" max="4" width="9" style="99"/>
    <col min="5" max="5" width="7.25" style="99" customWidth="1"/>
    <col min="6" max="9" width="9" style="99"/>
    <col min="10" max="10" width="5.625" style="99" customWidth="1"/>
    <col min="11" max="11" width="9" style="99"/>
    <col min="12" max="12" width="16.125" style="99" bestFit="1" customWidth="1"/>
    <col min="13" max="14" width="11.625" style="99" bestFit="1" customWidth="1"/>
    <col min="15" max="16384" width="9" style="99"/>
  </cols>
  <sheetData>
    <row r="1" spans="1:17">
      <c r="A1" s="99" t="s">
        <v>608</v>
      </c>
      <c r="F1" s="99" t="s">
        <v>609</v>
      </c>
      <c r="K1" s="221"/>
      <c r="L1" s="221"/>
      <c r="M1" s="221"/>
      <c r="O1" s="221"/>
      <c r="P1" s="221"/>
      <c r="Q1" s="164"/>
    </row>
    <row r="2" spans="1:17">
      <c r="K2" s="1148" t="s">
        <v>76</v>
      </c>
      <c r="L2" s="1148" t="s">
        <v>74</v>
      </c>
      <c r="M2" s="1148" t="s">
        <v>75</v>
      </c>
      <c r="O2" s="221"/>
      <c r="P2" s="221"/>
      <c r="Q2" s="164"/>
    </row>
    <row r="3" spans="1:17">
      <c r="K3" s="1149">
        <v>19</v>
      </c>
      <c r="L3" s="1150">
        <v>360</v>
      </c>
      <c r="M3" s="1151">
        <v>10.7</v>
      </c>
      <c r="O3" s="5"/>
    </row>
    <row r="4" spans="1:17">
      <c r="K4" s="1149">
        <v>20</v>
      </c>
      <c r="L4" s="1150">
        <v>371</v>
      </c>
      <c r="M4" s="1151">
        <v>10.91</v>
      </c>
      <c r="O4" s="5"/>
    </row>
    <row r="5" spans="1:17">
      <c r="K5" s="1149">
        <v>21</v>
      </c>
      <c r="L5" s="1150">
        <v>393</v>
      </c>
      <c r="M5" s="1151">
        <v>11.34</v>
      </c>
      <c r="O5" s="5"/>
    </row>
    <row r="6" spans="1:17">
      <c r="K6" s="1149">
        <v>22</v>
      </c>
      <c r="L6" s="1150">
        <v>447</v>
      </c>
      <c r="M6" s="1151">
        <v>12.87</v>
      </c>
      <c r="O6" s="5"/>
    </row>
    <row r="7" spans="1:17">
      <c r="K7" s="1149">
        <v>23</v>
      </c>
      <c r="L7" s="1150">
        <v>485</v>
      </c>
      <c r="M7" s="1151">
        <v>13.8</v>
      </c>
      <c r="O7" s="5"/>
    </row>
    <row r="8" spans="1:17">
      <c r="K8" s="1149">
        <v>24</v>
      </c>
      <c r="L8" s="1150">
        <v>523</v>
      </c>
      <c r="M8" s="1151">
        <v>14.69</v>
      </c>
      <c r="O8" s="5"/>
    </row>
    <row r="9" spans="1:17">
      <c r="K9" s="1149">
        <v>25</v>
      </c>
      <c r="L9" s="1150">
        <v>528</v>
      </c>
      <c r="M9" s="1151">
        <v>14.63</v>
      </c>
      <c r="O9" s="5"/>
    </row>
    <row r="10" spans="1:17">
      <c r="K10" s="1149">
        <v>26</v>
      </c>
      <c r="L10" s="1150">
        <v>487</v>
      </c>
      <c r="M10" s="1151">
        <v>13.28</v>
      </c>
      <c r="O10" s="5"/>
    </row>
    <row r="11" spans="1:17">
      <c r="K11" s="1149">
        <v>27</v>
      </c>
      <c r="L11" s="1150">
        <v>491</v>
      </c>
      <c r="M11" s="1151">
        <v>13.27</v>
      </c>
      <c r="O11" s="5"/>
    </row>
    <row r="12" spans="1:17">
      <c r="K12" s="1149">
        <v>28</v>
      </c>
      <c r="L12" s="1150">
        <v>458</v>
      </c>
      <c r="M12" s="1151">
        <v>12.26</v>
      </c>
      <c r="O12" s="5"/>
    </row>
    <row r="13" spans="1:17">
      <c r="K13" s="1149">
        <v>29</v>
      </c>
      <c r="L13" s="1150">
        <v>450</v>
      </c>
      <c r="M13" s="1151">
        <v>11.88</v>
      </c>
      <c r="O13" s="5"/>
    </row>
    <row r="14" spans="1:17">
      <c r="K14" s="1149">
        <v>30</v>
      </c>
      <c r="L14" s="1150">
        <v>471</v>
      </c>
      <c r="M14" s="1151">
        <v>12.17</v>
      </c>
      <c r="O14" s="5"/>
    </row>
    <row r="15" spans="1:17">
      <c r="J15" s="164"/>
      <c r="K15" s="164"/>
      <c r="L15" s="164"/>
      <c r="M15" s="164"/>
      <c r="N15" s="164"/>
      <c r="O15" s="164"/>
    </row>
    <row r="16" spans="1:17">
      <c r="J16" s="164"/>
      <c r="K16" s="1152"/>
      <c r="L16" s="1148" t="s">
        <v>80</v>
      </c>
      <c r="M16" s="1148" t="s">
        <v>79</v>
      </c>
      <c r="N16" s="1148" t="s">
        <v>77</v>
      </c>
      <c r="O16" s="1153" t="s">
        <v>78</v>
      </c>
      <c r="P16" s="164"/>
    </row>
    <row r="17" spans="1:19">
      <c r="K17" s="1154">
        <v>20</v>
      </c>
      <c r="L17" s="1155">
        <v>7283</v>
      </c>
      <c r="M17" s="1156">
        <v>63</v>
      </c>
      <c r="N17" s="1157">
        <v>3073</v>
      </c>
      <c r="O17" s="1158">
        <v>46.3</v>
      </c>
    </row>
    <row r="18" spans="1:19">
      <c r="K18" s="1154">
        <v>21</v>
      </c>
      <c r="L18" s="1155">
        <v>7158</v>
      </c>
      <c r="M18" s="1159">
        <v>76</v>
      </c>
      <c r="N18" s="1160">
        <v>3020</v>
      </c>
      <c r="O18" s="1161">
        <v>43.5</v>
      </c>
    </row>
    <row r="19" spans="1:19">
      <c r="K19" s="1154">
        <v>22</v>
      </c>
      <c r="L19" s="1155">
        <v>7023</v>
      </c>
      <c r="M19" s="1159">
        <v>87</v>
      </c>
      <c r="N19" s="1162">
        <v>3180</v>
      </c>
      <c r="O19" s="1163">
        <v>42.6</v>
      </c>
    </row>
    <row r="20" spans="1:19">
      <c r="K20" s="1154">
        <v>23</v>
      </c>
      <c r="L20" s="1155">
        <v>6927</v>
      </c>
      <c r="M20" s="1159">
        <v>88</v>
      </c>
      <c r="N20" s="1162">
        <v>3170</v>
      </c>
      <c r="O20" s="1163">
        <v>41.1</v>
      </c>
    </row>
    <row r="21" spans="1:19">
      <c r="K21" s="1154">
        <v>24</v>
      </c>
      <c r="L21" s="1155">
        <v>6647</v>
      </c>
      <c r="M21" s="1159">
        <v>108</v>
      </c>
      <c r="N21" s="1160">
        <v>3508</v>
      </c>
      <c r="O21" s="1161">
        <v>44.1</v>
      </c>
      <c r="Q21" s="221"/>
      <c r="R21" s="221"/>
    </row>
    <row r="22" spans="1:19">
      <c r="K22" s="1154">
        <v>25</v>
      </c>
      <c r="L22" s="1155">
        <v>6351</v>
      </c>
      <c r="M22" s="1159">
        <v>89</v>
      </c>
      <c r="N22" s="1162">
        <v>3608</v>
      </c>
      <c r="O22" s="1163">
        <v>49</v>
      </c>
      <c r="Q22" s="221"/>
    </row>
    <row r="23" spans="1:19">
      <c r="K23" s="1154">
        <v>26</v>
      </c>
      <c r="L23" s="1155">
        <v>6158</v>
      </c>
      <c r="M23" s="1159">
        <v>86</v>
      </c>
      <c r="N23" s="1162">
        <v>3629</v>
      </c>
      <c r="O23" s="1163">
        <v>52.9</v>
      </c>
      <c r="Q23" s="1136"/>
    </row>
    <row r="24" spans="1:19">
      <c r="K24" s="1154">
        <v>27</v>
      </c>
      <c r="L24" s="1155">
        <v>5841</v>
      </c>
      <c r="M24" s="1159">
        <v>86</v>
      </c>
      <c r="N24" s="1160">
        <v>3282</v>
      </c>
      <c r="O24" s="1161">
        <v>52.2</v>
      </c>
      <c r="Q24" s="1136"/>
    </row>
    <row r="25" spans="1:19">
      <c r="K25" s="1154">
        <v>28</v>
      </c>
      <c r="L25" s="1155">
        <v>5544</v>
      </c>
      <c r="M25" s="1159">
        <v>77</v>
      </c>
      <c r="N25" s="1162">
        <v>3164</v>
      </c>
      <c r="O25" s="1163">
        <v>54.6</v>
      </c>
      <c r="Q25" s="1136"/>
    </row>
    <row r="26" spans="1:19">
      <c r="K26" s="1154">
        <v>29</v>
      </c>
      <c r="L26" s="1155">
        <v>5322</v>
      </c>
      <c r="M26" s="1159">
        <v>65</v>
      </c>
      <c r="N26" s="1162">
        <v>2977</v>
      </c>
      <c r="O26" s="1163">
        <v>54.6</v>
      </c>
      <c r="Q26" s="1136"/>
    </row>
    <row r="27" spans="1:19">
      <c r="K27" s="1139"/>
      <c r="Q27" s="1136"/>
    </row>
    <row r="28" spans="1:19">
      <c r="K28" s="1140"/>
      <c r="Q28" s="1136"/>
    </row>
    <row r="29" spans="1:19">
      <c r="A29" s="99" t="s">
        <v>86</v>
      </c>
      <c r="F29" s="99" t="s">
        <v>611</v>
      </c>
      <c r="K29" s="1140"/>
      <c r="Q29" s="1136"/>
    </row>
    <row r="30" spans="1:19">
      <c r="A30" s="99" t="s">
        <v>610</v>
      </c>
      <c r="D30" s="1141"/>
      <c r="K30" s="1152"/>
      <c r="L30" s="1164"/>
      <c r="M30" s="1152" t="s">
        <v>135</v>
      </c>
      <c r="N30" s="1152" t="s">
        <v>136</v>
      </c>
      <c r="Q30" s="1136"/>
    </row>
    <row r="31" spans="1:19">
      <c r="K31" s="1152">
        <v>20</v>
      </c>
      <c r="L31" s="1155">
        <v>11224</v>
      </c>
      <c r="M31" s="1165">
        <f t="shared" ref="M31:M40" si="0">L31*0.001</f>
        <v>11.224</v>
      </c>
      <c r="N31" s="1166">
        <v>32.65</v>
      </c>
      <c r="P31" s="1136"/>
    </row>
    <row r="32" spans="1:19">
      <c r="K32" s="1152">
        <v>21</v>
      </c>
      <c r="L32" s="1167">
        <v>11306</v>
      </c>
      <c r="M32" s="1165">
        <f t="shared" si="0"/>
        <v>11.306000000000001</v>
      </c>
      <c r="N32" s="1168">
        <v>32.549999999999997</v>
      </c>
      <c r="P32" s="1136"/>
      <c r="Q32" s="1137"/>
      <c r="R32" s="1136"/>
      <c r="S32" s="1138"/>
    </row>
    <row r="33" spans="11:19">
      <c r="K33" s="1152">
        <v>22</v>
      </c>
      <c r="L33" s="1167">
        <v>11192</v>
      </c>
      <c r="M33" s="1169">
        <f t="shared" si="0"/>
        <v>11.192</v>
      </c>
      <c r="N33" s="1168">
        <v>31.85</v>
      </c>
    </row>
    <row r="34" spans="11:19">
      <c r="K34" s="1152">
        <v>23</v>
      </c>
      <c r="L34" s="1167">
        <v>11208</v>
      </c>
      <c r="M34" s="1170">
        <f t="shared" si="0"/>
        <v>11.208</v>
      </c>
      <c r="N34" s="1170">
        <v>31.45</v>
      </c>
      <c r="P34" s="1136"/>
      <c r="Q34" s="1137"/>
      <c r="R34" s="1136"/>
      <c r="S34" s="1138"/>
    </row>
    <row r="35" spans="11:19">
      <c r="K35" s="1152">
        <v>24</v>
      </c>
      <c r="L35" s="1167">
        <v>11141</v>
      </c>
      <c r="M35" s="1165">
        <f t="shared" si="0"/>
        <v>11.141</v>
      </c>
      <c r="N35" s="1168">
        <v>31</v>
      </c>
    </row>
    <row r="36" spans="11:19">
      <c r="K36" s="1152">
        <v>25</v>
      </c>
      <c r="L36" s="1167">
        <v>10948</v>
      </c>
      <c r="M36" s="1169">
        <f t="shared" si="0"/>
        <v>10.948</v>
      </c>
      <c r="N36" s="1168">
        <v>30.1</v>
      </c>
    </row>
    <row r="37" spans="11:19">
      <c r="K37" s="1152">
        <v>26</v>
      </c>
      <c r="L37" s="1167">
        <v>10788</v>
      </c>
      <c r="M37" s="1169">
        <f t="shared" si="0"/>
        <v>10.788</v>
      </c>
      <c r="N37" s="1170">
        <v>29.2</v>
      </c>
    </row>
    <row r="38" spans="11:19">
      <c r="K38" s="1152">
        <v>27</v>
      </c>
      <c r="L38" s="1167">
        <v>10401</v>
      </c>
      <c r="M38" s="1165">
        <f t="shared" si="0"/>
        <v>10.401</v>
      </c>
      <c r="N38" s="1168">
        <v>27.9</v>
      </c>
    </row>
    <row r="39" spans="11:19">
      <c r="K39" s="1152">
        <v>28</v>
      </c>
      <c r="L39" s="1167">
        <v>9956</v>
      </c>
      <c r="M39" s="1169">
        <f t="shared" si="0"/>
        <v>9.9559999999999995</v>
      </c>
      <c r="N39" s="1168">
        <v>26.4</v>
      </c>
    </row>
    <row r="40" spans="11:19">
      <c r="K40" s="1152">
        <v>29</v>
      </c>
      <c r="L40" s="1167">
        <v>9508</v>
      </c>
      <c r="M40" s="1169">
        <f t="shared" si="0"/>
        <v>9.5080000000000009</v>
      </c>
      <c r="N40" s="1170">
        <v>24.8</v>
      </c>
    </row>
    <row r="41" spans="11:19">
      <c r="K41" s="1139"/>
    </row>
    <row r="42" spans="11:19">
      <c r="K42" s="1142"/>
    </row>
    <row r="43" spans="11:19">
      <c r="K43" s="1142"/>
      <c r="M43" s="1143"/>
    </row>
    <row r="44" spans="11:19">
      <c r="K44" s="1144"/>
    </row>
    <row r="45" spans="11:19">
      <c r="K45" s="1142"/>
      <c r="M45" s="1145"/>
    </row>
    <row r="46" spans="11:19">
      <c r="K46" s="1142"/>
      <c r="M46" s="1143"/>
      <c r="N46" s="1145"/>
      <c r="P46" s="1146"/>
    </row>
    <row r="47" spans="11:19">
      <c r="K47" s="1142"/>
      <c r="P47" s="1146"/>
    </row>
    <row r="48" spans="11:19">
      <c r="L48" s="1173"/>
      <c r="M48" s="1152"/>
    </row>
    <row r="49" spans="6:16">
      <c r="L49" s="1171" t="s">
        <v>180</v>
      </c>
      <c r="M49" s="1172">
        <v>700930</v>
      </c>
      <c r="P49" s="1146"/>
    </row>
    <row r="50" spans="6:16">
      <c r="L50" s="1171" t="s">
        <v>179</v>
      </c>
      <c r="M50" s="1172">
        <v>204730</v>
      </c>
    </row>
    <row r="51" spans="6:16">
      <c r="L51" s="1171" t="s">
        <v>178</v>
      </c>
      <c r="M51" s="1172">
        <v>7460</v>
      </c>
      <c r="P51" s="1146"/>
    </row>
    <row r="52" spans="6:16">
      <c r="L52" s="1147"/>
      <c r="M52" s="1147"/>
    </row>
    <row r="53" spans="6:16">
      <c r="F53" s="163"/>
      <c r="L53" s="1147"/>
      <c r="M53" s="1147"/>
      <c r="P53" s="1146"/>
    </row>
    <row r="54" spans="6:16">
      <c r="O54" s="1146"/>
    </row>
    <row r="55" spans="6:16">
      <c r="P55" s="1146"/>
    </row>
  </sheetData>
  <phoneticPr fontId="9"/>
  <printOptions horizontalCentered="1" verticalCentered="1"/>
  <pageMargins left="0.59055118110236227" right="0.59055118110236227" top="0.59055118110236227" bottom="0.59055118110236227" header="0.31496062992125984" footer="0.31496062992125984"/>
  <pageSetup paperSize="9" firstPageNumber="99" orientation="portrait" useFirstPageNumber="1" r:id="rId1"/>
  <headerFooter alignWithMargins="0">
    <oddHeader>&amp;R&amp;10社会福祉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7" zoomScale="80" zoomScaleNormal="80" workbookViewId="0">
      <selection activeCell="B65" sqref="B65:C65"/>
    </sheetView>
  </sheetViews>
  <sheetFormatPr defaultRowHeight="14.25"/>
  <cols>
    <col min="1" max="2" width="4.625" style="128" customWidth="1"/>
    <col min="3" max="4" width="11.625" style="128" customWidth="1"/>
    <col min="5" max="5" width="12.75" style="128" customWidth="1"/>
    <col min="6" max="7" width="12.875" style="128" customWidth="1"/>
    <col min="8" max="8" width="12.75" style="128" customWidth="1"/>
    <col min="9" max="9" width="14" style="128" customWidth="1"/>
    <col min="10" max="11" width="13.25" style="128" customWidth="1"/>
    <col min="12" max="16384" width="9" style="128"/>
  </cols>
  <sheetData>
    <row r="1" spans="1:11" ht="30" customHeight="1">
      <c r="A1" s="127" t="s">
        <v>223</v>
      </c>
      <c r="B1" s="129"/>
    </row>
    <row r="2" spans="1:11" ht="21" customHeight="1">
      <c r="C2" s="129"/>
      <c r="K2" s="157"/>
    </row>
    <row r="3" spans="1:11" ht="21" customHeight="1">
      <c r="A3" s="219"/>
      <c r="B3" s="263" t="s">
        <v>222</v>
      </c>
      <c r="C3" s="866" t="s">
        <v>221</v>
      </c>
      <c r="D3" s="867" t="s">
        <v>211</v>
      </c>
      <c r="E3" s="705" t="s">
        <v>218</v>
      </c>
      <c r="F3" s="869"/>
      <c r="G3" s="870" t="s">
        <v>220</v>
      </c>
      <c r="H3" s="869"/>
      <c r="I3" s="871" t="s">
        <v>219</v>
      </c>
      <c r="J3" s="873" t="s">
        <v>218</v>
      </c>
      <c r="K3" s="874"/>
    </row>
    <row r="4" spans="1:11" ht="18" customHeight="1">
      <c r="A4" s="264"/>
      <c r="B4" s="265"/>
      <c r="C4" s="701"/>
      <c r="D4" s="860"/>
      <c r="E4" s="875" t="s">
        <v>217</v>
      </c>
      <c r="F4" s="876" t="s">
        <v>216</v>
      </c>
      <c r="G4" s="871" t="s">
        <v>215</v>
      </c>
      <c r="H4" s="855" t="s">
        <v>211</v>
      </c>
      <c r="I4" s="872"/>
      <c r="J4" s="266" t="s">
        <v>214</v>
      </c>
      <c r="K4" s="266" t="s">
        <v>213</v>
      </c>
    </row>
    <row r="5" spans="1:11" ht="9" customHeight="1">
      <c r="A5" s="264"/>
      <c r="B5" s="265"/>
      <c r="C5" s="701"/>
      <c r="D5" s="860"/>
      <c r="E5" s="861"/>
      <c r="F5" s="701"/>
      <c r="G5" s="856"/>
      <c r="H5" s="856"/>
      <c r="I5" s="872"/>
      <c r="J5" s="856" t="s">
        <v>548</v>
      </c>
      <c r="K5" s="856" t="s">
        <v>548</v>
      </c>
    </row>
    <row r="6" spans="1:11" ht="9" customHeight="1">
      <c r="A6" s="267"/>
      <c r="B6" s="268"/>
      <c r="C6" s="701"/>
      <c r="D6" s="860"/>
      <c r="E6" s="861" t="s">
        <v>212</v>
      </c>
      <c r="F6" s="701" t="s">
        <v>211</v>
      </c>
      <c r="G6" s="856"/>
      <c r="H6" s="856"/>
      <c r="I6" s="864" t="s">
        <v>209</v>
      </c>
      <c r="J6" s="860"/>
      <c r="K6" s="860"/>
    </row>
    <row r="7" spans="1:11" ht="18" customHeight="1">
      <c r="A7" s="269" t="s">
        <v>210</v>
      </c>
      <c r="B7" s="270"/>
      <c r="C7" s="863"/>
      <c r="D7" s="868"/>
      <c r="E7" s="862"/>
      <c r="F7" s="863"/>
      <c r="G7" s="857"/>
      <c r="H7" s="857"/>
      <c r="I7" s="865"/>
      <c r="J7" s="271" t="s">
        <v>209</v>
      </c>
      <c r="K7" s="271" t="s">
        <v>209</v>
      </c>
    </row>
    <row r="8" spans="1:11" ht="27" customHeight="1">
      <c r="A8" s="858" t="s">
        <v>549</v>
      </c>
      <c r="B8" s="859"/>
      <c r="C8" s="74">
        <v>32676</v>
      </c>
      <c r="D8" s="75">
        <v>10535</v>
      </c>
      <c r="E8" s="76">
        <v>12354</v>
      </c>
      <c r="F8" s="76">
        <v>5065</v>
      </c>
      <c r="G8" s="32">
        <f t="shared" ref="G8:H22" si="0">E8/C8</f>
        <v>0.37807565185457215</v>
      </c>
      <c r="H8" s="31">
        <f t="shared" si="0"/>
        <v>0.4807783578547698</v>
      </c>
      <c r="I8" s="76">
        <v>719838300</v>
      </c>
      <c r="J8" s="30">
        <f t="shared" ref="J8:J22" si="1">I8/E8</f>
        <v>58267.629917435646</v>
      </c>
      <c r="K8" s="29">
        <f t="shared" ref="K8:K22" si="2">I8/F8</f>
        <v>142120.09871668313</v>
      </c>
    </row>
    <row r="9" spans="1:11" ht="27" customHeight="1">
      <c r="A9" s="858" t="s">
        <v>550</v>
      </c>
      <c r="B9" s="859"/>
      <c r="C9" s="28">
        <v>32945</v>
      </c>
      <c r="D9" s="27">
        <v>10722</v>
      </c>
      <c r="E9" s="96">
        <v>12486</v>
      </c>
      <c r="F9" s="96">
        <v>5167</v>
      </c>
      <c r="G9" s="272">
        <f t="shared" si="0"/>
        <v>0.37899529518895131</v>
      </c>
      <c r="H9" s="78">
        <f t="shared" si="0"/>
        <v>0.48190636075359072</v>
      </c>
      <c r="I9" s="96">
        <v>721384200</v>
      </c>
      <c r="J9" s="273">
        <f t="shared" si="1"/>
        <v>57775.444497837576</v>
      </c>
      <c r="K9" s="274">
        <f t="shared" si="2"/>
        <v>139613.74104896458</v>
      </c>
    </row>
    <row r="10" spans="1:11" ht="27" customHeight="1">
      <c r="A10" s="858" t="s">
        <v>551</v>
      </c>
      <c r="B10" s="859"/>
      <c r="C10" s="275">
        <v>33176</v>
      </c>
      <c r="D10" s="75">
        <v>10971</v>
      </c>
      <c r="E10" s="76">
        <v>12683</v>
      </c>
      <c r="F10" s="76">
        <v>5330</v>
      </c>
      <c r="G10" s="26">
        <f t="shared" si="0"/>
        <v>0.3822944297082228</v>
      </c>
      <c r="H10" s="25">
        <f t="shared" si="0"/>
        <v>0.48582626925530947</v>
      </c>
      <c r="I10" s="76">
        <v>737743200</v>
      </c>
      <c r="J10" s="24">
        <f t="shared" si="1"/>
        <v>58167.878262240796</v>
      </c>
      <c r="K10" s="23">
        <f t="shared" si="2"/>
        <v>138413.35834896812</v>
      </c>
    </row>
    <row r="11" spans="1:11" ht="27" customHeight="1">
      <c r="A11" s="858" t="s">
        <v>552</v>
      </c>
      <c r="B11" s="859"/>
      <c r="C11" s="74">
        <v>33645</v>
      </c>
      <c r="D11" s="27">
        <v>11287</v>
      </c>
      <c r="E11" s="96">
        <v>12819</v>
      </c>
      <c r="F11" s="96">
        <v>5488</v>
      </c>
      <c r="G11" s="26">
        <f t="shared" si="0"/>
        <v>0.38100757913508693</v>
      </c>
      <c r="H11" s="25">
        <f t="shared" si="0"/>
        <v>0.48622308850890406</v>
      </c>
      <c r="I11" s="96">
        <v>750258800</v>
      </c>
      <c r="J11" s="24">
        <f t="shared" si="1"/>
        <v>58527.092596926435</v>
      </c>
      <c r="K11" s="23">
        <f t="shared" si="2"/>
        <v>136708.96501457726</v>
      </c>
    </row>
    <row r="12" spans="1:11" ht="27" customHeight="1">
      <c r="A12" s="858" t="s">
        <v>553</v>
      </c>
      <c r="B12" s="859"/>
      <c r="C12" s="28">
        <v>34015</v>
      </c>
      <c r="D12" s="27">
        <v>11527</v>
      </c>
      <c r="E12" s="96">
        <v>12741</v>
      </c>
      <c r="F12" s="96">
        <v>5525</v>
      </c>
      <c r="G12" s="26">
        <f t="shared" si="0"/>
        <v>0.37457004262825222</v>
      </c>
      <c r="H12" s="25">
        <f t="shared" si="0"/>
        <v>0.47930944738440184</v>
      </c>
      <c r="I12" s="96">
        <v>763027500</v>
      </c>
      <c r="J12" s="24">
        <f t="shared" si="1"/>
        <v>59887.567694843419</v>
      </c>
      <c r="K12" s="23">
        <f t="shared" si="2"/>
        <v>138104.52488687783</v>
      </c>
    </row>
    <row r="13" spans="1:11" ht="27" customHeight="1">
      <c r="A13" s="858" t="s">
        <v>554</v>
      </c>
      <c r="B13" s="859"/>
      <c r="C13" s="74">
        <v>34380</v>
      </c>
      <c r="D13" s="75">
        <v>11857</v>
      </c>
      <c r="E13" s="76">
        <v>11224</v>
      </c>
      <c r="F13" s="76">
        <v>5167</v>
      </c>
      <c r="G13" s="272">
        <f t="shared" si="0"/>
        <v>0.32646887725421758</v>
      </c>
      <c r="H13" s="78">
        <f t="shared" si="0"/>
        <v>0.43577633465463439</v>
      </c>
      <c r="I13" s="76">
        <v>670548500</v>
      </c>
      <c r="J13" s="273">
        <f t="shared" si="1"/>
        <v>59742.382394868138</v>
      </c>
      <c r="K13" s="274">
        <f t="shared" si="2"/>
        <v>129775.20805109348</v>
      </c>
    </row>
    <row r="14" spans="1:11" ht="27" customHeight="1">
      <c r="A14" s="858" t="s">
        <v>555</v>
      </c>
      <c r="B14" s="859"/>
      <c r="C14" s="28">
        <v>34739</v>
      </c>
      <c r="D14" s="27">
        <v>12134</v>
      </c>
      <c r="E14" s="96">
        <v>11306</v>
      </c>
      <c r="F14" s="96">
        <v>5163</v>
      </c>
      <c r="G14" s="26">
        <f t="shared" si="0"/>
        <v>0.32545553988312848</v>
      </c>
      <c r="H14" s="25">
        <f t="shared" si="0"/>
        <v>0.42549859897807812</v>
      </c>
      <c r="I14" s="96">
        <v>684775500</v>
      </c>
      <c r="J14" s="24">
        <f t="shared" si="1"/>
        <v>60567.442066159558</v>
      </c>
      <c r="K14" s="23">
        <f t="shared" si="2"/>
        <v>132631.31900058105</v>
      </c>
    </row>
    <row r="15" spans="1:11" ht="27" customHeight="1">
      <c r="A15" s="858" t="s">
        <v>556</v>
      </c>
      <c r="B15" s="859"/>
      <c r="C15" s="28">
        <v>35137</v>
      </c>
      <c r="D15" s="27">
        <v>12391</v>
      </c>
      <c r="E15" s="96">
        <v>11192</v>
      </c>
      <c r="F15" s="96">
        <v>5175</v>
      </c>
      <c r="G15" s="26">
        <f t="shared" si="0"/>
        <v>0.31852463215413951</v>
      </c>
      <c r="H15" s="25">
        <f t="shared" si="0"/>
        <v>0.41764183681704464</v>
      </c>
      <c r="I15" s="96">
        <v>670938600</v>
      </c>
      <c r="J15" s="24">
        <f t="shared" si="1"/>
        <v>59948.052180128667</v>
      </c>
      <c r="K15" s="23">
        <f t="shared" si="2"/>
        <v>129649.97101449275</v>
      </c>
    </row>
    <row r="16" spans="1:11" ht="27" customHeight="1">
      <c r="A16" s="858" t="s">
        <v>557</v>
      </c>
      <c r="B16" s="859"/>
      <c r="C16" s="74">
        <v>35591</v>
      </c>
      <c r="D16" s="75">
        <v>12741</v>
      </c>
      <c r="E16" s="76">
        <v>11192</v>
      </c>
      <c r="F16" s="76">
        <v>5265</v>
      </c>
      <c r="G16" s="26">
        <f t="shared" si="0"/>
        <v>0.31446152117108256</v>
      </c>
      <c r="H16" s="25">
        <f t="shared" si="0"/>
        <v>0.41323287026136096</v>
      </c>
      <c r="I16" s="76">
        <v>670737900</v>
      </c>
      <c r="J16" s="24">
        <f t="shared" si="1"/>
        <v>59930.119728377409</v>
      </c>
      <c r="K16" s="23">
        <f t="shared" si="2"/>
        <v>127395.61253561254</v>
      </c>
    </row>
    <row r="17" spans="1:11" ht="27" customHeight="1">
      <c r="A17" s="858" t="s">
        <v>558</v>
      </c>
      <c r="B17" s="859"/>
      <c r="C17" s="28">
        <v>35929</v>
      </c>
      <c r="D17" s="27">
        <v>12881</v>
      </c>
      <c r="E17" s="96">
        <v>11141</v>
      </c>
      <c r="F17" s="96">
        <v>5344</v>
      </c>
      <c r="G17" s="32">
        <f t="shared" si="0"/>
        <v>0.31008377633666395</v>
      </c>
      <c r="H17" s="31">
        <f t="shared" si="0"/>
        <v>0.41487462153559507</v>
      </c>
      <c r="I17" s="96">
        <v>663905100</v>
      </c>
      <c r="J17" s="30">
        <f t="shared" si="1"/>
        <v>59591.158782874067</v>
      </c>
      <c r="K17" s="29">
        <f t="shared" si="2"/>
        <v>124233.73877245509</v>
      </c>
    </row>
    <row r="18" spans="1:11" ht="27" customHeight="1">
      <c r="A18" s="858" t="s">
        <v>559</v>
      </c>
      <c r="B18" s="859"/>
      <c r="C18" s="28">
        <v>36428</v>
      </c>
      <c r="D18" s="27">
        <v>13195</v>
      </c>
      <c r="E18" s="96">
        <v>10948</v>
      </c>
      <c r="F18" s="96">
        <v>5343</v>
      </c>
      <c r="G18" s="26">
        <f t="shared" si="0"/>
        <v>0.30053804765564951</v>
      </c>
      <c r="H18" s="25">
        <f t="shared" si="0"/>
        <v>0.40492610837438425</v>
      </c>
      <c r="I18" s="96">
        <v>669013600</v>
      </c>
      <c r="J18" s="24">
        <f t="shared" si="1"/>
        <v>61108.29375228352</v>
      </c>
      <c r="K18" s="23">
        <f t="shared" si="2"/>
        <v>125213.10125397716</v>
      </c>
    </row>
    <row r="19" spans="1:11" ht="27" customHeight="1">
      <c r="A19" s="858" t="s">
        <v>560</v>
      </c>
      <c r="B19" s="859"/>
      <c r="C19" s="74">
        <v>36987</v>
      </c>
      <c r="D19" s="75">
        <v>13558</v>
      </c>
      <c r="E19" s="76">
        <v>10788</v>
      </c>
      <c r="F19" s="76">
        <v>5333</v>
      </c>
      <c r="G19" s="26">
        <f>E19/C19</f>
        <v>0.29167004623246007</v>
      </c>
      <c r="H19" s="25">
        <f>F19/D19</f>
        <v>0.39334710134238088</v>
      </c>
      <c r="I19" s="76">
        <v>682441800</v>
      </c>
      <c r="J19" s="24">
        <f>I19/E19</f>
        <v>63259.343715239156</v>
      </c>
      <c r="K19" s="23">
        <f t="shared" si="2"/>
        <v>127965.83536471029</v>
      </c>
    </row>
    <row r="20" spans="1:11" ht="27" customHeight="1">
      <c r="A20" s="858" t="s">
        <v>561</v>
      </c>
      <c r="B20" s="859"/>
      <c r="C20" s="28">
        <v>37295</v>
      </c>
      <c r="D20" s="27">
        <v>13778</v>
      </c>
      <c r="E20" s="96">
        <v>10401</v>
      </c>
      <c r="F20" s="96">
        <v>5266</v>
      </c>
      <c r="G20" s="276">
        <f>E20/C20</f>
        <v>0.2788845689770747</v>
      </c>
      <c r="H20" s="277">
        <f>F20/D20</f>
        <v>0.38220351284656701</v>
      </c>
      <c r="I20" s="95">
        <v>662723900</v>
      </c>
      <c r="J20" s="278">
        <f>I20/E20</f>
        <v>63717.325257186807</v>
      </c>
      <c r="K20" s="279">
        <f t="shared" si="2"/>
        <v>125849.58222559818</v>
      </c>
    </row>
    <row r="21" spans="1:11" ht="27" customHeight="1">
      <c r="A21" s="858" t="s">
        <v>562</v>
      </c>
      <c r="B21" s="859"/>
      <c r="C21" s="28">
        <v>37756</v>
      </c>
      <c r="D21" s="27">
        <v>14068</v>
      </c>
      <c r="E21" s="96">
        <v>9956</v>
      </c>
      <c r="F21" s="96">
        <v>5143</v>
      </c>
      <c r="G21" s="280">
        <f t="shared" si="0"/>
        <v>0.26369318783769469</v>
      </c>
      <c r="H21" s="25">
        <f t="shared" si="0"/>
        <v>0.3655814614728462</v>
      </c>
      <c r="I21" s="76">
        <v>653848600</v>
      </c>
      <c r="J21" s="24">
        <f t="shared" si="1"/>
        <v>65673.824829248697</v>
      </c>
      <c r="K21" s="23">
        <f t="shared" si="2"/>
        <v>127133.69628621427</v>
      </c>
    </row>
    <row r="22" spans="1:11" ht="27" customHeight="1">
      <c r="A22" s="585" t="s">
        <v>563</v>
      </c>
      <c r="B22" s="877"/>
      <c r="C22" s="281">
        <v>38394</v>
      </c>
      <c r="D22" s="282">
        <v>14515</v>
      </c>
      <c r="E22" s="283">
        <v>9508</v>
      </c>
      <c r="F22" s="283">
        <v>5054</v>
      </c>
      <c r="G22" s="284">
        <f t="shared" si="0"/>
        <v>0.24764286086367662</v>
      </c>
      <c r="H22" s="285">
        <f t="shared" si="0"/>
        <v>0.34819152600757836</v>
      </c>
      <c r="I22" s="286">
        <v>652111400</v>
      </c>
      <c r="J22" s="287">
        <f t="shared" si="1"/>
        <v>68585.54901135886</v>
      </c>
      <c r="K22" s="288">
        <f t="shared" si="2"/>
        <v>129028.76929165018</v>
      </c>
    </row>
    <row r="23" spans="1:11" ht="18" customHeight="1">
      <c r="K23" s="237" t="s">
        <v>530</v>
      </c>
    </row>
    <row r="24" spans="1:11" ht="30" customHeight="1">
      <c r="B24" s="289"/>
      <c r="C24" s="127"/>
      <c r="D24" s="268"/>
      <c r="E24" s="268"/>
      <c r="F24" s="127"/>
      <c r="G24" s="290"/>
      <c r="H24" s="290"/>
      <c r="I24" s="290"/>
      <c r="J24" s="290"/>
      <c r="K24" s="290"/>
    </row>
    <row r="25" spans="1:11" ht="30" customHeight="1">
      <c r="B25" s="289"/>
      <c r="C25" s="127"/>
      <c r="D25" s="291"/>
      <c r="E25" s="291"/>
      <c r="F25" s="127"/>
      <c r="G25" s="290"/>
      <c r="H25" s="290"/>
      <c r="I25" s="290"/>
      <c r="J25" s="290"/>
      <c r="K25" s="290"/>
    </row>
    <row r="26" spans="1:11" ht="30" customHeight="1">
      <c r="B26" s="289"/>
      <c r="C26" s="127"/>
      <c r="D26" s="291"/>
      <c r="E26" s="291"/>
      <c r="F26" s="127"/>
      <c r="G26" s="290"/>
      <c r="H26" s="290"/>
      <c r="I26" s="290"/>
      <c r="J26" s="290"/>
      <c r="K26" s="290"/>
    </row>
    <row r="27" spans="1:11" ht="30" customHeight="1">
      <c r="B27" s="289"/>
      <c r="C27" s="127"/>
      <c r="D27" s="291"/>
      <c r="E27" s="291"/>
      <c r="F27" s="127"/>
      <c r="G27" s="290"/>
      <c r="H27" s="290"/>
      <c r="I27" s="290"/>
      <c r="J27" s="290"/>
      <c r="K27" s="290"/>
    </row>
    <row r="28" spans="1:11" ht="18.75" customHeight="1">
      <c r="B28" s="289"/>
      <c r="C28" s="127"/>
      <c r="D28" s="291"/>
      <c r="E28" s="291"/>
      <c r="F28" s="127"/>
      <c r="G28" s="290"/>
      <c r="H28" s="290"/>
      <c r="I28" s="290"/>
      <c r="J28" s="290"/>
      <c r="K28" s="290"/>
    </row>
    <row r="29" spans="1:11" ht="18.75" customHeight="1">
      <c r="B29" s="289"/>
      <c r="C29" s="127"/>
      <c r="D29" s="291"/>
      <c r="E29" s="291"/>
      <c r="F29" s="127"/>
      <c r="G29" s="290"/>
      <c r="H29" s="290"/>
      <c r="I29" s="290"/>
      <c r="J29" s="290"/>
      <c r="K29" s="290"/>
    </row>
    <row r="30" spans="1:11" ht="18.75" customHeight="1"/>
    <row r="31" spans="1:11" ht="18.75" customHeight="1">
      <c r="K31" s="157"/>
    </row>
    <row r="32" spans="1:11" ht="18.75" customHeight="1">
      <c r="B32" s="289"/>
      <c r="C32" s="127"/>
      <c r="D32" s="268"/>
      <c r="E32" s="268"/>
      <c r="F32" s="127"/>
      <c r="G32" s="290"/>
      <c r="H32" s="290"/>
      <c r="I32" s="290"/>
      <c r="J32" s="290"/>
      <c r="K32" s="290"/>
    </row>
    <row r="33" spans="2:11" ht="18.75" customHeight="1">
      <c r="B33" s="289"/>
      <c r="C33" s="127"/>
      <c r="D33" s="291"/>
      <c r="E33" s="291"/>
      <c r="F33" s="127"/>
      <c r="G33" s="290"/>
      <c r="H33" s="290"/>
      <c r="I33" s="290"/>
      <c r="J33" s="290"/>
      <c r="K33" s="290"/>
    </row>
    <row r="34" spans="2:11" ht="18.75" customHeight="1">
      <c r="B34" s="289"/>
      <c r="C34" s="127"/>
      <c r="D34" s="291"/>
      <c r="E34" s="291"/>
      <c r="F34" s="127"/>
      <c r="G34" s="290"/>
      <c r="H34" s="290"/>
      <c r="I34" s="290"/>
      <c r="J34" s="290"/>
      <c r="K34" s="290"/>
    </row>
    <row r="35" spans="2:11" ht="18.75" customHeight="1">
      <c r="B35" s="289"/>
      <c r="C35" s="127"/>
      <c r="D35" s="291"/>
      <c r="E35" s="291"/>
      <c r="F35" s="127"/>
      <c r="G35" s="290"/>
      <c r="H35" s="290"/>
      <c r="I35" s="290"/>
      <c r="J35" s="290"/>
      <c r="K35" s="290"/>
    </row>
    <row r="36" spans="2:11" ht="18.75" customHeight="1">
      <c r="B36" s="289"/>
      <c r="C36" s="127"/>
      <c r="D36" s="291"/>
      <c r="E36" s="291"/>
      <c r="F36" s="127"/>
      <c r="G36" s="290"/>
      <c r="H36" s="290"/>
      <c r="I36" s="290"/>
      <c r="J36" s="290"/>
      <c r="K36" s="290"/>
    </row>
    <row r="37" spans="2:11" ht="18.75" customHeight="1">
      <c r="B37" s="289"/>
      <c r="C37" s="127"/>
      <c r="D37" s="291"/>
      <c r="E37" s="291"/>
      <c r="F37" s="127"/>
      <c r="G37" s="290"/>
      <c r="H37" s="290"/>
      <c r="I37" s="290"/>
      <c r="J37" s="290"/>
      <c r="K37" s="290"/>
    </row>
    <row r="38" spans="2:11" ht="18.75" customHeight="1"/>
    <row r="39" spans="2:11" ht="18.75" customHeight="1">
      <c r="K39" s="157"/>
    </row>
    <row r="40" spans="2:11" ht="18.75" customHeight="1">
      <c r="B40" s="289"/>
      <c r="C40" s="127"/>
      <c r="D40" s="268"/>
      <c r="E40" s="268"/>
      <c r="F40" s="127"/>
      <c r="G40" s="290"/>
      <c r="H40" s="290"/>
      <c r="I40" s="290"/>
      <c r="J40" s="290"/>
      <c r="K40" s="290"/>
    </row>
    <row r="41" spans="2:11" ht="18.75" customHeight="1">
      <c r="B41" s="289"/>
      <c r="C41" s="127"/>
      <c r="D41" s="291"/>
      <c r="E41" s="291"/>
      <c r="F41" s="127"/>
      <c r="G41" s="290"/>
      <c r="H41" s="290"/>
      <c r="I41" s="290"/>
      <c r="J41" s="290"/>
      <c r="K41" s="290"/>
    </row>
    <row r="42" spans="2:11" ht="18.75" customHeight="1">
      <c r="B42" s="289"/>
      <c r="C42" s="127"/>
      <c r="D42" s="291"/>
      <c r="E42" s="291"/>
      <c r="F42" s="127"/>
      <c r="G42" s="290"/>
      <c r="H42" s="290"/>
      <c r="I42" s="290"/>
      <c r="J42" s="290"/>
      <c r="K42" s="290"/>
    </row>
    <row r="43" spans="2:11" ht="18.75" customHeight="1">
      <c r="B43" s="289"/>
      <c r="C43" s="127"/>
      <c r="D43" s="291"/>
      <c r="E43" s="291"/>
      <c r="F43" s="127"/>
      <c r="G43" s="290"/>
      <c r="H43" s="290"/>
      <c r="I43" s="290"/>
      <c r="J43" s="290"/>
      <c r="K43" s="290"/>
    </row>
    <row r="44" spans="2:11" ht="18.75" customHeight="1">
      <c r="B44" s="289"/>
      <c r="C44" s="127"/>
      <c r="D44" s="291"/>
      <c r="E44" s="291"/>
      <c r="F44" s="127"/>
      <c r="G44" s="290"/>
      <c r="H44" s="290"/>
      <c r="I44" s="290"/>
      <c r="J44" s="290"/>
      <c r="K44" s="290"/>
    </row>
    <row r="45" spans="2:11" ht="18.75" customHeight="1">
      <c r="B45" s="289"/>
      <c r="C45" s="127"/>
      <c r="D45" s="291"/>
      <c r="E45" s="291"/>
      <c r="F45" s="127"/>
      <c r="G45" s="290"/>
      <c r="H45" s="290"/>
      <c r="I45" s="290"/>
      <c r="J45" s="290"/>
      <c r="K45" s="290"/>
    </row>
    <row r="46" spans="2:11" ht="15" customHeight="1">
      <c r="K46" s="130"/>
    </row>
    <row r="47" spans="2:11" ht="15" customHeight="1">
      <c r="K47" s="130"/>
    </row>
    <row r="48" spans="2:11" ht="15" customHeight="1">
      <c r="B48" s="289"/>
      <c r="C48" s="127"/>
      <c r="D48" s="268"/>
      <c r="E48" s="268"/>
      <c r="F48" s="127"/>
      <c r="G48" s="127"/>
      <c r="H48" s="127"/>
      <c r="I48" s="127"/>
      <c r="J48" s="127"/>
      <c r="K48" s="127"/>
    </row>
    <row r="49" spans="2:11" ht="15" customHeight="1">
      <c r="B49" s="289"/>
      <c r="C49" s="127"/>
      <c r="D49" s="291"/>
      <c r="E49" s="291"/>
      <c r="F49" s="127"/>
      <c r="G49" s="127"/>
      <c r="H49" s="127"/>
      <c r="I49" s="127"/>
      <c r="J49" s="127"/>
      <c r="K49" s="127"/>
    </row>
    <row r="50" spans="2:11" ht="15" customHeight="1">
      <c r="B50" s="289"/>
      <c r="C50" s="127"/>
      <c r="D50" s="291"/>
      <c r="E50" s="291"/>
      <c r="F50" s="127"/>
      <c r="G50" s="127"/>
      <c r="H50" s="127"/>
      <c r="I50" s="127"/>
      <c r="J50" s="127"/>
      <c r="K50" s="127"/>
    </row>
    <row r="51" spans="2:11" ht="15" customHeight="1">
      <c r="B51" s="289"/>
      <c r="C51" s="127"/>
      <c r="D51" s="291"/>
      <c r="E51" s="291"/>
      <c r="F51" s="127"/>
      <c r="G51" s="127"/>
      <c r="H51" s="127"/>
      <c r="I51" s="127"/>
      <c r="J51" s="127"/>
      <c r="K51" s="127"/>
    </row>
    <row r="52" spans="2:11" ht="15" customHeight="1">
      <c r="B52" s="289"/>
      <c r="C52" s="127"/>
      <c r="D52" s="291"/>
      <c r="E52" s="291"/>
      <c r="F52" s="127"/>
      <c r="G52" s="127"/>
      <c r="H52" s="127"/>
      <c r="I52" s="127"/>
      <c r="J52" s="127"/>
      <c r="K52" s="127"/>
    </row>
    <row r="53" spans="2:11" ht="15" customHeight="1">
      <c r="B53" s="289"/>
      <c r="C53" s="127"/>
      <c r="D53" s="291"/>
      <c r="E53" s="291"/>
      <c r="F53" s="127"/>
      <c r="G53" s="127"/>
      <c r="H53" s="127"/>
      <c r="I53" s="127"/>
      <c r="J53" s="127"/>
      <c r="K53" s="127"/>
    </row>
  </sheetData>
  <mergeCells count="30">
    <mergeCell ref="A13:B13"/>
    <mergeCell ref="A21:B21"/>
    <mergeCell ref="A22:B22"/>
    <mergeCell ref="A15:B15"/>
    <mergeCell ref="A16:B16"/>
    <mergeCell ref="A17:B17"/>
    <mergeCell ref="A18:B18"/>
    <mergeCell ref="A19:B19"/>
    <mergeCell ref="A20:B20"/>
    <mergeCell ref="G4:G7"/>
    <mergeCell ref="A9:B9"/>
    <mergeCell ref="A10:B10"/>
    <mergeCell ref="A11:B11"/>
    <mergeCell ref="A12:B12"/>
    <mergeCell ref="H4:H7"/>
    <mergeCell ref="A14:B14"/>
    <mergeCell ref="J5:J6"/>
    <mergeCell ref="K5:K6"/>
    <mergeCell ref="E6:E7"/>
    <mergeCell ref="F6:F7"/>
    <mergeCell ref="I6:I7"/>
    <mergeCell ref="A8:B8"/>
    <mergeCell ref="C3:C7"/>
    <mergeCell ref="D3:D7"/>
    <mergeCell ref="E3:F3"/>
    <mergeCell ref="G3:H3"/>
    <mergeCell ref="I3:I5"/>
    <mergeCell ref="J3:K3"/>
    <mergeCell ref="E4:E5"/>
    <mergeCell ref="F4:F5"/>
  </mergeCells>
  <phoneticPr fontId="9"/>
  <pageMargins left="0.59055118110236227" right="0.59055118110236227" top="0.59055118110236227" bottom="0.59055118110236227" header="0.31496062992125984" footer="0.31496062992125984"/>
  <pageSetup paperSize="9" firstPageNumber="108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B65" sqref="B65:C65"/>
    </sheetView>
  </sheetViews>
  <sheetFormatPr defaultRowHeight="14.25"/>
  <cols>
    <col min="1" max="2" width="5.625" style="128" customWidth="1"/>
    <col min="3" max="4" width="12.625" style="128" customWidth="1"/>
    <col min="5" max="5" width="8.875" style="128" customWidth="1"/>
    <col min="6" max="7" width="12.625" style="128" customWidth="1"/>
    <col min="8" max="8" width="8.875" style="128" customWidth="1"/>
    <col min="9" max="10" width="12.625" style="128" customWidth="1"/>
    <col min="11" max="11" width="8.875" style="128" customWidth="1"/>
    <col min="12" max="16384" width="9" style="128"/>
  </cols>
  <sheetData>
    <row r="1" spans="1:11" ht="27" customHeight="1">
      <c r="A1" s="127" t="s">
        <v>231</v>
      </c>
      <c r="B1" s="129"/>
    </row>
    <row r="2" spans="1:11" ht="21" customHeight="1">
      <c r="C2" s="129"/>
      <c r="K2" s="106" t="s">
        <v>399</v>
      </c>
    </row>
    <row r="3" spans="1:11" ht="27" customHeight="1">
      <c r="A3" s="219"/>
      <c r="B3" s="263" t="s">
        <v>222</v>
      </c>
      <c r="C3" s="878" t="s">
        <v>230</v>
      </c>
      <c r="D3" s="879"/>
      <c r="E3" s="879"/>
      <c r="F3" s="878" t="s">
        <v>229</v>
      </c>
      <c r="G3" s="879"/>
      <c r="H3" s="879"/>
      <c r="I3" s="878" t="s">
        <v>228</v>
      </c>
      <c r="J3" s="879"/>
      <c r="K3" s="880"/>
    </row>
    <row r="4" spans="1:11" ht="27" customHeight="1">
      <c r="A4" s="292" t="s">
        <v>210</v>
      </c>
      <c r="B4" s="293"/>
      <c r="C4" s="294" t="s">
        <v>227</v>
      </c>
      <c r="D4" s="295" t="s">
        <v>226</v>
      </c>
      <c r="E4" s="97" t="s">
        <v>225</v>
      </c>
      <c r="F4" s="294" t="s">
        <v>227</v>
      </c>
      <c r="G4" s="295" t="s">
        <v>226</v>
      </c>
      <c r="H4" s="97" t="s">
        <v>225</v>
      </c>
      <c r="I4" s="294" t="s">
        <v>227</v>
      </c>
      <c r="J4" s="295" t="s">
        <v>226</v>
      </c>
      <c r="K4" s="296" t="s">
        <v>225</v>
      </c>
    </row>
    <row r="5" spans="1:11" ht="28.5" customHeight="1">
      <c r="A5" s="595" t="s">
        <v>564</v>
      </c>
      <c r="B5" s="596"/>
      <c r="C5" s="297">
        <v>719838300</v>
      </c>
      <c r="D5" s="76">
        <v>678790550</v>
      </c>
      <c r="E5" s="31">
        <f t="shared" ref="E5:E15" si="0">D5/C5</f>
        <v>0.94297642956758487</v>
      </c>
      <c r="F5" s="297">
        <v>162630712</v>
      </c>
      <c r="G5" s="76">
        <v>17876911</v>
      </c>
      <c r="H5" s="31">
        <f t="shared" ref="H5:H19" si="1">G5/F5</f>
        <v>0.10992333969490338</v>
      </c>
      <c r="I5" s="34">
        <f t="shared" ref="I5:J19" si="2">SUM(C5,F5)</f>
        <v>882469012</v>
      </c>
      <c r="J5" s="96">
        <f t="shared" si="2"/>
        <v>696667461</v>
      </c>
      <c r="K5" s="33">
        <f t="shared" ref="K5:K19" si="3">J5/I5</f>
        <v>0.78945260573070408</v>
      </c>
    </row>
    <row r="6" spans="1:11" ht="28.5" customHeight="1">
      <c r="A6" s="595" t="s">
        <v>565</v>
      </c>
      <c r="B6" s="596"/>
      <c r="C6" s="34">
        <v>721384200</v>
      </c>
      <c r="D6" s="96">
        <v>678524330</v>
      </c>
      <c r="E6" s="78">
        <f t="shared" si="0"/>
        <v>0.94058662499123213</v>
      </c>
      <c r="F6" s="34">
        <v>165180620</v>
      </c>
      <c r="G6" s="96">
        <v>20091341</v>
      </c>
      <c r="H6" s="78">
        <f t="shared" si="1"/>
        <v>0.12163255592574965</v>
      </c>
      <c r="I6" s="63">
        <f t="shared" si="2"/>
        <v>886564820</v>
      </c>
      <c r="J6" s="77">
        <f t="shared" si="2"/>
        <v>698615671</v>
      </c>
      <c r="K6" s="79">
        <f t="shared" si="3"/>
        <v>0.78800292459157129</v>
      </c>
    </row>
    <row r="7" spans="1:11" ht="28.5" customHeight="1">
      <c r="A7" s="595" t="s">
        <v>566</v>
      </c>
      <c r="B7" s="596"/>
      <c r="C7" s="297">
        <v>737743200</v>
      </c>
      <c r="D7" s="76">
        <v>698679242</v>
      </c>
      <c r="E7" s="25">
        <f t="shared" si="0"/>
        <v>0.94704938249515547</v>
      </c>
      <c r="F7" s="63">
        <v>164715894</v>
      </c>
      <c r="G7" s="77">
        <v>18167092</v>
      </c>
      <c r="H7" s="25">
        <f t="shared" si="1"/>
        <v>0.11029349723834179</v>
      </c>
      <c r="I7" s="297">
        <f t="shared" si="2"/>
        <v>902459094</v>
      </c>
      <c r="J7" s="76">
        <f t="shared" si="2"/>
        <v>716846334</v>
      </c>
      <c r="K7" s="298">
        <f t="shared" si="3"/>
        <v>0.79432556973047685</v>
      </c>
    </row>
    <row r="8" spans="1:11" ht="28.5" customHeight="1">
      <c r="A8" s="595" t="s">
        <v>567</v>
      </c>
      <c r="B8" s="596"/>
      <c r="C8" s="34">
        <v>750258800</v>
      </c>
      <c r="D8" s="96">
        <v>708691950</v>
      </c>
      <c r="E8" s="25">
        <f t="shared" si="0"/>
        <v>0.94459665118223202</v>
      </c>
      <c r="F8" s="297">
        <v>177061560</v>
      </c>
      <c r="G8" s="76">
        <v>15926281</v>
      </c>
      <c r="H8" s="25">
        <f t="shared" si="1"/>
        <v>8.9947705193606106E-2</v>
      </c>
      <c r="I8" s="297">
        <f t="shared" si="2"/>
        <v>927320360</v>
      </c>
      <c r="J8" s="76">
        <f t="shared" si="2"/>
        <v>724618231</v>
      </c>
      <c r="K8" s="298">
        <f t="shared" si="3"/>
        <v>0.78141089342630199</v>
      </c>
    </row>
    <row r="9" spans="1:11" ht="28.5" customHeight="1">
      <c r="A9" s="595" t="s">
        <v>568</v>
      </c>
      <c r="B9" s="596"/>
      <c r="C9" s="34">
        <v>763027500</v>
      </c>
      <c r="D9" s="96">
        <v>720150000</v>
      </c>
      <c r="E9" s="25">
        <f t="shared" si="0"/>
        <v>0.94380608824714707</v>
      </c>
      <c r="F9" s="34">
        <v>182258028</v>
      </c>
      <c r="G9" s="96">
        <v>17992928</v>
      </c>
      <c r="H9" s="25">
        <f t="shared" si="1"/>
        <v>9.8722279602410715E-2</v>
      </c>
      <c r="I9" s="34">
        <f t="shared" si="2"/>
        <v>945285528</v>
      </c>
      <c r="J9" s="96">
        <f t="shared" si="2"/>
        <v>738142928</v>
      </c>
      <c r="K9" s="298">
        <f t="shared" si="3"/>
        <v>0.78086769143894053</v>
      </c>
    </row>
    <row r="10" spans="1:11" ht="28.5" customHeight="1">
      <c r="A10" s="595" t="s">
        <v>569</v>
      </c>
      <c r="B10" s="596"/>
      <c r="C10" s="297">
        <v>670548500</v>
      </c>
      <c r="D10" s="76">
        <v>636252900</v>
      </c>
      <c r="E10" s="78">
        <f t="shared" si="0"/>
        <v>0.9488544079958422</v>
      </c>
      <c r="F10" s="297">
        <v>187317810</v>
      </c>
      <c r="G10" s="76">
        <v>24750000</v>
      </c>
      <c r="H10" s="78">
        <f t="shared" si="1"/>
        <v>0.13212838651060463</v>
      </c>
      <c r="I10" s="63">
        <f t="shared" si="2"/>
        <v>857866310</v>
      </c>
      <c r="J10" s="77">
        <f t="shared" si="2"/>
        <v>661002900</v>
      </c>
      <c r="K10" s="79">
        <f t="shared" si="3"/>
        <v>0.7705197095337617</v>
      </c>
    </row>
    <row r="11" spans="1:11" ht="28.5" customHeight="1">
      <c r="A11" s="595" t="s">
        <v>570</v>
      </c>
      <c r="B11" s="596"/>
      <c r="C11" s="34">
        <v>684775500</v>
      </c>
      <c r="D11" s="96">
        <v>646198322</v>
      </c>
      <c r="E11" s="25">
        <f t="shared" si="0"/>
        <v>0.94366448858056395</v>
      </c>
      <c r="F11" s="34">
        <v>179198674</v>
      </c>
      <c r="G11" s="96">
        <v>26512826</v>
      </c>
      <c r="H11" s="25">
        <f t="shared" si="1"/>
        <v>0.14795213272616067</v>
      </c>
      <c r="I11" s="297">
        <f t="shared" si="2"/>
        <v>863974174</v>
      </c>
      <c r="J11" s="76">
        <f t="shared" si="2"/>
        <v>672711148</v>
      </c>
      <c r="K11" s="298">
        <f t="shared" si="3"/>
        <v>0.77862413975351075</v>
      </c>
    </row>
    <row r="12" spans="1:11" ht="28.5" customHeight="1">
      <c r="A12" s="595" t="s">
        <v>571</v>
      </c>
      <c r="B12" s="596"/>
      <c r="C12" s="34">
        <v>670938600</v>
      </c>
      <c r="D12" s="96">
        <v>638110821</v>
      </c>
      <c r="E12" s="25">
        <f t="shared" si="0"/>
        <v>0.95107185814022321</v>
      </c>
      <c r="F12" s="34">
        <v>165317526</v>
      </c>
      <c r="G12" s="96">
        <v>27030152</v>
      </c>
      <c r="H12" s="25">
        <f t="shared" si="1"/>
        <v>0.16350445505699135</v>
      </c>
      <c r="I12" s="34">
        <f t="shared" si="2"/>
        <v>836256126</v>
      </c>
      <c r="J12" s="96">
        <f t="shared" si="2"/>
        <v>665140973</v>
      </c>
      <c r="K12" s="298">
        <f t="shared" si="3"/>
        <v>0.79537949238293537</v>
      </c>
    </row>
    <row r="13" spans="1:11" ht="28.5" customHeight="1">
      <c r="A13" s="595" t="s">
        <v>572</v>
      </c>
      <c r="B13" s="596"/>
      <c r="C13" s="297">
        <v>670737900</v>
      </c>
      <c r="D13" s="76">
        <v>638693588</v>
      </c>
      <c r="E13" s="25">
        <f t="shared" si="0"/>
        <v>0.95222528501818671</v>
      </c>
      <c r="F13" s="297">
        <v>170001753</v>
      </c>
      <c r="G13" s="76">
        <v>22328716</v>
      </c>
      <c r="H13" s="25">
        <f t="shared" si="1"/>
        <v>0.13134403384652157</v>
      </c>
      <c r="I13" s="297">
        <f t="shared" si="2"/>
        <v>840739653</v>
      </c>
      <c r="J13" s="96">
        <f t="shared" si="2"/>
        <v>661022304</v>
      </c>
      <c r="K13" s="298">
        <f t="shared" si="3"/>
        <v>0.78623899995829027</v>
      </c>
    </row>
    <row r="14" spans="1:11" ht="28.5" customHeight="1">
      <c r="A14" s="595" t="s">
        <v>573</v>
      </c>
      <c r="B14" s="596"/>
      <c r="C14" s="34">
        <v>663905100</v>
      </c>
      <c r="D14" s="96">
        <v>634765121</v>
      </c>
      <c r="E14" s="25">
        <f t="shared" si="0"/>
        <v>0.95610821637008059</v>
      </c>
      <c r="F14" s="34">
        <v>171669599</v>
      </c>
      <c r="G14" s="96">
        <v>21024991</v>
      </c>
      <c r="H14" s="31">
        <f t="shared" si="1"/>
        <v>0.12247358368909571</v>
      </c>
      <c r="I14" s="34">
        <f t="shared" si="2"/>
        <v>835574699</v>
      </c>
      <c r="J14" s="96">
        <f t="shared" si="2"/>
        <v>655790112</v>
      </c>
      <c r="K14" s="33">
        <f t="shared" si="3"/>
        <v>0.78483720579959781</v>
      </c>
    </row>
    <row r="15" spans="1:11" ht="28.5" customHeight="1">
      <c r="A15" s="595" t="s">
        <v>574</v>
      </c>
      <c r="B15" s="596"/>
      <c r="C15" s="34">
        <v>669013600</v>
      </c>
      <c r="D15" s="96">
        <v>646499450</v>
      </c>
      <c r="E15" s="25">
        <f t="shared" si="0"/>
        <v>0.96634724615463719</v>
      </c>
      <c r="F15" s="34">
        <v>169896441</v>
      </c>
      <c r="G15" s="96">
        <v>29003822</v>
      </c>
      <c r="H15" s="25">
        <f t="shared" si="1"/>
        <v>0.17071471202860572</v>
      </c>
      <c r="I15" s="34">
        <f t="shared" si="2"/>
        <v>838910041</v>
      </c>
      <c r="J15" s="96">
        <f t="shared" si="2"/>
        <v>675503272</v>
      </c>
      <c r="K15" s="33">
        <f t="shared" si="3"/>
        <v>0.80521538542414461</v>
      </c>
    </row>
    <row r="16" spans="1:11" ht="28.5" customHeight="1">
      <c r="A16" s="595" t="s">
        <v>575</v>
      </c>
      <c r="B16" s="596"/>
      <c r="C16" s="63">
        <v>682441800</v>
      </c>
      <c r="D16" s="77">
        <v>662201756</v>
      </c>
      <c r="E16" s="78">
        <f>D16/C16</f>
        <v>0.97034172877452696</v>
      </c>
      <c r="F16" s="63">
        <v>157408169</v>
      </c>
      <c r="G16" s="77">
        <v>28499904</v>
      </c>
      <c r="H16" s="78">
        <f t="shared" si="1"/>
        <v>0.1810573376277568</v>
      </c>
      <c r="I16" s="63">
        <f t="shared" si="2"/>
        <v>839849969</v>
      </c>
      <c r="J16" s="77">
        <f t="shared" si="2"/>
        <v>690701660</v>
      </c>
      <c r="K16" s="79">
        <f t="shared" si="3"/>
        <v>0.82241077036939203</v>
      </c>
    </row>
    <row r="17" spans="1:11" ht="28.5" customHeight="1">
      <c r="A17" s="595" t="s">
        <v>576</v>
      </c>
      <c r="B17" s="596"/>
      <c r="C17" s="297">
        <v>662723900</v>
      </c>
      <c r="D17" s="76">
        <v>644867508</v>
      </c>
      <c r="E17" s="299">
        <f t="shared" ref="E17:E19" si="4">D17/C17</f>
        <v>0.97305606150615664</v>
      </c>
      <c r="F17" s="300">
        <v>139604900</v>
      </c>
      <c r="G17" s="301">
        <v>28149096</v>
      </c>
      <c r="H17" s="299">
        <f t="shared" si="1"/>
        <v>0.20163401141363949</v>
      </c>
      <c r="I17" s="300">
        <f t="shared" si="2"/>
        <v>802328800</v>
      </c>
      <c r="J17" s="301">
        <f t="shared" si="2"/>
        <v>673016604</v>
      </c>
      <c r="K17" s="302">
        <f t="shared" si="3"/>
        <v>0.83882892400222953</v>
      </c>
    </row>
    <row r="18" spans="1:11" ht="28.5" customHeight="1">
      <c r="A18" s="595" t="s">
        <v>577</v>
      </c>
      <c r="B18" s="596"/>
      <c r="C18" s="297">
        <v>653848600</v>
      </c>
      <c r="D18" s="76">
        <v>634982341</v>
      </c>
      <c r="E18" s="299">
        <f t="shared" si="4"/>
        <v>0.97114582947795558</v>
      </c>
      <c r="F18" s="300">
        <v>121612046</v>
      </c>
      <c r="G18" s="301">
        <v>21986592</v>
      </c>
      <c r="H18" s="299">
        <f t="shared" si="1"/>
        <v>0.18079287967904101</v>
      </c>
      <c r="I18" s="300">
        <f t="shared" si="2"/>
        <v>775460646</v>
      </c>
      <c r="J18" s="301">
        <f t="shared" si="2"/>
        <v>656968933</v>
      </c>
      <c r="K18" s="302">
        <f t="shared" si="3"/>
        <v>0.84719828967310351</v>
      </c>
    </row>
    <row r="19" spans="1:11" ht="28.5" customHeight="1">
      <c r="A19" s="585" t="s">
        <v>578</v>
      </c>
      <c r="B19" s="877"/>
      <c r="C19" s="303">
        <v>652111400</v>
      </c>
      <c r="D19" s="286">
        <v>638361388</v>
      </c>
      <c r="E19" s="304">
        <f t="shared" si="4"/>
        <v>0.97891462716339572</v>
      </c>
      <c r="F19" s="305">
        <v>109448742</v>
      </c>
      <c r="G19" s="306">
        <v>21573620</v>
      </c>
      <c r="H19" s="304">
        <f t="shared" si="1"/>
        <v>0.19711163057497727</v>
      </c>
      <c r="I19" s="305">
        <f t="shared" si="2"/>
        <v>761560142</v>
      </c>
      <c r="J19" s="306">
        <f t="shared" si="2"/>
        <v>659935008</v>
      </c>
      <c r="K19" s="307">
        <f t="shared" si="3"/>
        <v>0.86655665338115873</v>
      </c>
    </row>
    <row r="20" spans="1:11" ht="18" customHeight="1">
      <c r="A20" s="198" t="s">
        <v>224</v>
      </c>
      <c r="B20" s="130"/>
      <c r="K20" s="106" t="s">
        <v>530</v>
      </c>
    </row>
    <row r="21" spans="1:11" ht="30" customHeight="1">
      <c r="B21" s="289"/>
      <c r="C21" s="127"/>
      <c r="D21" s="268"/>
      <c r="E21" s="268"/>
    </row>
    <row r="22" spans="1:11" ht="30" customHeight="1">
      <c r="B22" s="289"/>
      <c r="C22" s="127"/>
      <c r="D22" s="291"/>
      <c r="E22" s="291"/>
      <c r="G22" s="130"/>
    </row>
    <row r="23" spans="1:11" ht="30" customHeight="1">
      <c r="B23" s="289"/>
      <c r="C23" s="127"/>
      <c r="D23" s="291"/>
      <c r="E23" s="291"/>
    </row>
    <row r="24" spans="1:11" ht="30" customHeight="1">
      <c r="B24" s="289"/>
      <c r="C24" s="127"/>
      <c r="D24" s="291"/>
      <c r="E24" s="291"/>
    </row>
    <row r="25" spans="1:11" ht="18.75" customHeight="1">
      <c r="B25" s="289"/>
      <c r="C25" s="127"/>
      <c r="D25" s="291"/>
      <c r="E25" s="291"/>
    </row>
    <row r="26" spans="1:11" ht="18.75" customHeight="1">
      <c r="B26" s="289"/>
      <c r="C26" s="127"/>
      <c r="D26" s="291"/>
      <c r="E26" s="291"/>
    </row>
    <row r="27" spans="1:11" ht="18.75" customHeight="1"/>
    <row r="28" spans="1:11" ht="18.75" customHeight="1"/>
    <row r="29" spans="1:11" ht="18.75" customHeight="1">
      <c r="B29" s="289"/>
      <c r="C29" s="127"/>
      <c r="D29" s="268"/>
      <c r="E29" s="268"/>
    </row>
    <row r="30" spans="1:11" ht="18.75" customHeight="1">
      <c r="B30" s="289"/>
      <c r="C30" s="127"/>
      <c r="D30" s="291"/>
      <c r="E30" s="291"/>
    </row>
    <row r="31" spans="1:11" ht="18.75" customHeight="1">
      <c r="B31" s="289"/>
      <c r="C31" s="127"/>
      <c r="D31" s="291"/>
      <c r="E31" s="291"/>
    </row>
    <row r="32" spans="1:11" ht="18.75" customHeight="1">
      <c r="B32" s="289"/>
      <c r="C32" s="127"/>
      <c r="D32" s="291"/>
      <c r="E32" s="291"/>
    </row>
    <row r="33" spans="2:5" ht="18.75" customHeight="1">
      <c r="B33" s="289"/>
      <c r="C33" s="127"/>
      <c r="D33" s="291"/>
      <c r="E33" s="291"/>
    </row>
    <row r="34" spans="2:5" ht="18.75" customHeight="1">
      <c r="B34" s="289"/>
      <c r="C34" s="127"/>
      <c r="D34" s="291"/>
      <c r="E34" s="291"/>
    </row>
    <row r="35" spans="2:5" ht="18.75" customHeight="1"/>
    <row r="36" spans="2:5" ht="18.75" customHeight="1"/>
    <row r="37" spans="2:5" ht="18.75" customHeight="1">
      <c r="B37" s="289"/>
      <c r="C37" s="127"/>
      <c r="D37" s="268"/>
      <c r="E37" s="268"/>
    </row>
    <row r="38" spans="2:5" ht="18.75" customHeight="1">
      <c r="B38" s="289"/>
      <c r="C38" s="127"/>
      <c r="D38" s="291"/>
      <c r="E38" s="291"/>
    </row>
    <row r="39" spans="2:5" ht="18.75" customHeight="1">
      <c r="B39" s="289"/>
      <c r="C39" s="127"/>
      <c r="D39" s="291"/>
      <c r="E39" s="291"/>
    </row>
    <row r="40" spans="2:5" ht="18.75" customHeight="1">
      <c r="B40" s="289"/>
      <c r="C40" s="127"/>
      <c r="D40" s="291"/>
      <c r="E40" s="291"/>
    </row>
    <row r="41" spans="2:5" ht="18.75" customHeight="1">
      <c r="B41" s="289"/>
      <c r="C41" s="127"/>
      <c r="D41" s="291"/>
      <c r="E41" s="291"/>
    </row>
    <row r="42" spans="2:5" ht="18.75" customHeight="1">
      <c r="B42" s="289"/>
      <c r="C42" s="127"/>
      <c r="D42" s="291"/>
      <c r="E42" s="291"/>
    </row>
    <row r="43" spans="2:5" ht="15" customHeight="1"/>
    <row r="44" spans="2:5" ht="15" customHeight="1"/>
    <row r="45" spans="2:5" ht="15" customHeight="1">
      <c r="B45" s="289"/>
      <c r="C45" s="127"/>
      <c r="D45" s="268"/>
      <c r="E45" s="268"/>
    </row>
    <row r="46" spans="2:5" ht="15" customHeight="1">
      <c r="B46" s="289"/>
      <c r="C46" s="127"/>
      <c r="D46" s="291"/>
      <c r="E46" s="291"/>
    </row>
    <row r="47" spans="2:5" ht="15" customHeight="1">
      <c r="B47" s="289"/>
      <c r="C47" s="127"/>
      <c r="D47" s="291"/>
      <c r="E47" s="291"/>
    </row>
    <row r="48" spans="2:5" ht="15" customHeight="1">
      <c r="B48" s="289"/>
      <c r="C48" s="127"/>
      <c r="D48" s="291"/>
      <c r="E48" s="291"/>
    </row>
    <row r="49" spans="2:5" ht="15" customHeight="1">
      <c r="B49" s="289"/>
      <c r="C49" s="127"/>
      <c r="D49" s="291"/>
      <c r="E49" s="291"/>
    </row>
    <row r="50" spans="2:5" ht="15" customHeight="1">
      <c r="B50" s="289"/>
      <c r="C50" s="127"/>
      <c r="D50" s="291"/>
      <c r="E50" s="291"/>
    </row>
  </sheetData>
  <mergeCells count="18"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7:B7"/>
    <mergeCell ref="C3:E3"/>
    <mergeCell ref="F3:H3"/>
    <mergeCell ref="I3:K3"/>
    <mergeCell ref="A5:B5"/>
    <mergeCell ref="A6:B6"/>
  </mergeCells>
  <phoneticPr fontId="9"/>
  <pageMargins left="0.59055118110236227" right="0.59055118110236227" top="0.59055118110236227" bottom="0.59055118110236227" header="0.31496062992125984" footer="0.31496062992125984"/>
  <pageSetup paperSize="9" firstPageNumber="109" orientation="landscape" useFirstPageNumber="1" r:id="rId1"/>
  <headerFooter alignWithMargins="0">
    <oddHeader>&amp;R&amp;10社会福祉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B1" zoomScaleNormal="100" zoomScaleSheetLayoutView="100" workbookViewId="0">
      <selection activeCell="B65" sqref="B65:C65"/>
    </sheetView>
  </sheetViews>
  <sheetFormatPr defaultRowHeight="14.25"/>
  <cols>
    <col min="1" max="2" width="4.25" style="327" customWidth="1"/>
    <col min="3" max="3" width="6.5" style="327" customWidth="1"/>
    <col min="4" max="4" width="11.625" style="327" customWidth="1"/>
    <col min="5" max="5" width="12.625" style="327" customWidth="1"/>
    <col min="6" max="6" width="10.625" style="327" customWidth="1"/>
    <col min="7" max="7" width="10" style="327" customWidth="1"/>
    <col min="8" max="8" width="8.125" style="327" customWidth="1"/>
    <col min="9" max="9" width="8.375" style="327" customWidth="1"/>
    <col min="10" max="10" width="8.125" style="327" customWidth="1"/>
    <col min="11" max="11" width="5.625" style="327" customWidth="1"/>
    <col min="12" max="12" width="10.125" style="327" customWidth="1"/>
    <col min="13" max="13" width="4.625" style="327" customWidth="1"/>
    <col min="14" max="14" width="9.125" style="327" customWidth="1"/>
    <col min="15" max="15" width="4.625" style="327" customWidth="1"/>
    <col min="16" max="16" width="8.375" style="327" customWidth="1"/>
    <col min="17" max="17" width="9" style="327"/>
    <col min="18" max="18" width="9.25" style="327" bestFit="1" customWidth="1"/>
    <col min="19" max="16384" width="9" style="327"/>
  </cols>
  <sheetData>
    <row r="1" spans="1:19" ht="27" customHeight="1">
      <c r="A1" s="325" t="s">
        <v>249</v>
      </c>
      <c r="B1" s="326"/>
    </row>
    <row r="2" spans="1:19" ht="21" customHeight="1">
      <c r="C2" s="326"/>
      <c r="K2" s="328"/>
      <c r="P2" s="106" t="s">
        <v>599</v>
      </c>
    </row>
    <row r="3" spans="1:19" s="85" customFormat="1" ht="25.5" customHeight="1">
      <c r="A3" s="308"/>
      <c r="B3" s="309" t="s">
        <v>222</v>
      </c>
      <c r="C3" s="888" t="s">
        <v>248</v>
      </c>
      <c r="D3" s="891"/>
      <c r="E3" s="891"/>
      <c r="F3" s="891"/>
      <c r="G3" s="891"/>
      <c r="H3" s="891"/>
      <c r="I3" s="891"/>
      <c r="J3" s="890"/>
      <c r="K3" s="888" t="s">
        <v>247</v>
      </c>
      <c r="L3" s="890"/>
      <c r="M3" s="888" t="s">
        <v>246</v>
      </c>
      <c r="N3" s="891"/>
      <c r="O3" s="891"/>
      <c r="P3" s="890"/>
    </row>
    <row r="4" spans="1:19" s="85" customFormat="1" ht="25.5" customHeight="1">
      <c r="A4" s="310"/>
      <c r="B4" s="106"/>
      <c r="C4" s="892" t="s">
        <v>245</v>
      </c>
      <c r="D4" s="894" t="s">
        <v>244</v>
      </c>
      <c r="E4" s="896" t="s">
        <v>243</v>
      </c>
      <c r="F4" s="896" t="s">
        <v>242</v>
      </c>
      <c r="G4" s="896" t="s">
        <v>241</v>
      </c>
      <c r="H4" s="898" t="s">
        <v>240</v>
      </c>
      <c r="I4" s="898" t="s">
        <v>239</v>
      </c>
      <c r="J4" s="883" t="s">
        <v>238</v>
      </c>
      <c r="K4" s="458" t="s">
        <v>237</v>
      </c>
      <c r="L4" s="886" t="s">
        <v>234</v>
      </c>
      <c r="M4" s="888" t="s">
        <v>236</v>
      </c>
      <c r="N4" s="889"/>
      <c r="O4" s="888" t="s">
        <v>235</v>
      </c>
      <c r="P4" s="890"/>
    </row>
    <row r="5" spans="1:19" s="85" customFormat="1" ht="25.5" customHeight="1">
      <c r="A5" s="311" t="s">
        <v>210</v>
      </c>
      <c r="B5" s="312"/>
      <c r="C5" s="893"/>
      <c r="D5" s="895"/>
      <c r="E5" s="897"/>
      <c r="F5" s="897"/>
      <c r="G5" s="897"/>
      <c r="H5" s="899"/>
      <c r="I5" s="899"/>
      <c r="J5" s="884"/>
      <c r="K5" s="885"/>
      <c r="L5" s="887"/>
      <c r="M5" s="313" t="s">
        <v>233</v>
      </c>
      <c r="N5" s="314" t="s">
        <v>234</v>
      </c>
      <c r="O5" s="315" t="s">
        <v>233</v>
      </c>
      <c r="P5" s="316" t="s">
        <v>232</v>
      </c>
    </row>
    <row r="6" spans="1:19" s="35" customFormat="1" ht="27" customHeight="1">
      <c r="A6" s="881" t="s">
        <v>549</v>
      </c>
      <c r="B6" s="882"/>
      <c r="C6" s="43">
        <v>93671</v>
      </c>
      <c r="D6" s="41">
        <v>2089841119</v>
      </c>
      <c r="E6" s="42">
        <v>1487304377</v>
      </c>
      <c r="F6" s="42">
        <v>560194967</v>
      </c>
      <c r="G6" s="42">
        <v>42341775</v>
      </c>
      <c r="H6" s="41">
        <f>D6/C6</f>
        <v>22310.438865817596</v>
      </c>
      <c r="I6" s="42">
        <v>193432</v>
      </c>
      <c r="J6" s="40">
        <v>137662</v>
      </c>
      <c r="K6" s="43">
        <v>2389</v>
      </c>
      <c r="L6" s="40">
        <v>196222406</v>
      </c>
      <c r="M6" s="317">
        <v>112</v>
      </c>
      <c r="N6" s="318">
        <v>33600000</v>
      </c>
      <c r="O6" s="43">
        <v>99</v>
      </c>
      <c r="P6" s="40">
        <v>1980000</v>
      </c>
      <c r="R6" s="87"/>
    </row>
    <row r="7" spans="1:19" s="35" customFormat="1" ht="27" customHeight="1">
      <c r="A7" s="881" t="s">
        <v>550</v>
      </c>
      <c r="B7" s="882"/>
      <c r="C7" s="37">
        <v>99256</v>
      </c>
      <c r="D7" s="48">
        <v>2175682720</v>
      </c>
      <c r="E7" s="41">
        <v>1560137161</v>
      </c>
      <c r="F7" s="41">
        <v>572199580</v>
      </c>
      <c r="G7" s="41">
        <v>43345979</v>
      </c>
      <c r="H7" s="48">
        <f t="shared" ref="H7:H16" si="0">D7/C7</f>
        <v>21919.911340372371</v>
      </c>
      <c r="I7" s="41">
        <v>198475</v>
      </c>
      <c r="J7" s="36">
        <v>142322</v>
      </c>
      <c r="K7" s="37">
        <v>2608</v>
      </c>
      <c r="L7" s="36">
        <v>210051037</v>
      </c>
      <c r="M7" s="39">
        <v>112</v>
      </c>
      <c r="N7" s="38">
        <v>33600000</v>
      </c>
      <c r="O7" s="37">
        <v>120</v>
      </c>
      <c r="P7" s="36">
        <v>2400000</v>
      </c>
      <c r="R7" s="87"/>
    </row>
    <row r="8" spans="1:19" s="35" customFormat="1" ht="27" customHeight="1">
      <c r="A8" s="881" t="s">
        <v>551</v>
      </c>
      <c r="B8" s="882"/>
      <c r="C8" s="43">
        <v>108518</v>
      </c>
      <c r="D8" s="42">
        <v>2375035466</v>
      </c>
      <c r="E8" s="48">
        <v>1711427704</v>
      </c>
      <c r="F8" s="48">
        <v>615672152</v>
      </c>
      <c r="G8" s="48">
        <v>47935610</v>
      </c>
      <c r="H8" s="42">
        <f t="shared" si="0"/>
        <v>21886.096924012607</v>
      </c>
      <c r="I8" s="48">
        <v>212095</v>
      </c>
      <c r="J8" s="45">
        <v>152833</v>
      </c>
      <c r="K8" s="44">
        <v>2487</v>
      </c>
      <c r="L8" s="45">
        <v>201308126</v>
      </c>
      <c r="M8" s="47">
        <v>100</v>
      </c>
      <c r="N8" s="46">
        <v>30000000</v>
      </c>
      <c r="O8" s="44">
        <v>91</v>
      </c>
      <c r="P8" s="45">
        <v>1820000</v>
      </c>
      <c r="R8" s="87"/>
    </row>
    <row r="9" spans="1:19" s="35" customFormat="1" ht="27" customHeight="1">
      <c r="A9" s="881" t="s">
        <v>552</v>
      </c>
      <c r="B9" s="882"/>
      <c r="C9" s="37">
        <v>109469</v>
      </c>
      <c r="D9" s="42">
        <v>2418422674</v>
      </c>
      <c r="E9" s="42">
        <v>1760631063</v>
      </c>
      <c r="F9" s="42">
        <v>589051416</v>
      </c>
      <c r="G9" s="42">
        <v>68740195</v>
      </c>
      <c r="H9" s="42">
        <f>D9/C9</f>
        <v>22092.30626021979</v>
      </c>
      <c r="I9" s="42">
        <v>212890</v>
      </c>
      <c r="J9" s="40">
        <v>154985</v>
      </c>
      <c r="K9" s="43">
        <v>2380</v>
      </c>
      <c r="L9" s="40">
        <v>201316469</v>
      </c>
      <c r="M9" s="317">
        <v>117</v>
      </c>
      <c r="N9" s="318">
        <v>37900000</v>
      </c>
      <c r="O9" s="43">
        <v>120</v>
      </c>
      <c r="P9" s="40">
        <v>2400000</v>
      </c>
      <c r="R9" s="87"/>
      <c r="S9" s="87"/>
    </row>
    <row r="10" spans="1:19" s="35" customFormat="1" ht="27" customHeight="1">
      <c r="A10" s="881" t="s">
        <v>553</v>
      </c>
      <c r="B10" s="882"/>
      <c r="C10" s="37">
        <v>113719</v>
      </c>
      <c r="D10" s="42">
        <v>2617401798</v>
      </c>
      <c r="E10" s="41">
        <v>1918685531</v>
      </c>
      <c r="F10" s="41">
        <v>623665215</v>
      </c>
      <c r="G10" s="41">
        <v>75051052</v>
      </c>
      <c r="H10" s="42">
        <f t="shared" si="0"/>
        <v>23016.398297558015</v>
      </c>
      <c r="I10" s="41">
        <v>231281</v>
      </c>
      <c r="J10" s="36">
        <v>169540</v>
      </c>
      <c r="K10" s="37">
        <v>2359</v>
      </c>
      <c r="L10" s="36">
        <v>255937849</v>
      </c>
      <c r="M10" s="39">
        <v>102</v>
      </c>
      <c r="N10" s="38">
        <v>35700000</v>
      </c>
      <c r="O10" s="37">
        <v>92</v>
      </c>
      <c r="P10" s="36">
        <v>1840000</v>
      </c>
      <c r="R10" s="87"/>
      <c r="S10" s="87"/>
    </row>
    <row r="11" spans="1:19" s="35" customFormat="1" ht="27" customHeight="1">
      <c r="A11" s="881" t="s">
        <v>554</v>
      </c>
      <c r="B11" s="882"/>
      <c r="C11" s="44">
        <v>114032</v>
      </c>
      <c r="D11" s="42">
        <v>2673950762</v>
      </c>
      <c r="E11" s="42">
        <v>1935089002</v>
      </c>
      <c r="F11" s="42">
        <v>644215134</v>
      </c>
      <c r="G11" s="42">
        <v>94646626</v>
      </c>
      <c r="H11" s="42">
        <f>D11/C11</f>
        <v>23449.126227725552</v>
      </c>
      <c r="I11" s="42">
        <f>D11/11224</f>
        <v>238235.09996436207</v>
      </c>
      <c r="J11" s="40">
        <f>E11/11224</f>
        <v>172406.36154668569</v>
      </c>
      <c r="K11" s="43">
        <v>3293</v>
      </c>
      <c r="L11" s="40">
        <v>242759883</v>
      </c>
      <c r="M11" s="317">
        <v>102</v>
      </c>
      <c r="N11" s="318">
        <v>36210000</v>
      </c>
      <c r="O11" s="43">
        <v>63</v>
      </c>
      <c r="P11" s="40">
        <v>1260000</v>
      </c>
      <c r="R11" s="87"/>
      <c r="S11" s="87"/>
    </row>
    <row r="12" spans="1:19" s="35" customFormat="1" ht="27" customHeight="1">
      <c r="A12" s="881" t="s">
        <v>555</v>
      </c>
      <c r="B12" s="882"/>
      <c r="C12" s="43">
        <v>117222</v>
      </c>
      <c r="D12" s="42">
        <v>2877651255</v>
      </c>
      <c r="E12" s="41">
        <v>2072749204</v>
      </c>
      <c r="F12" s="41">
        <v>703567667</v>
      </c>
      <c r="G12" s="41">
        <v>101334384</v>
      </c>
      <c r="H12" s="42">
        <f t="shared" si="0"/>
        <v>24548.730229820339</v>
      </c>
      <c r="I12" s="42">
        <f>D12/11306</f>
        <v>254524.25747390767</v>
      </c>
      <c r="J12" s="40">
        <f>E12/11306</f>
        <v>183331.78878471607</v>
      </c>
      <c r="K12" s="37">
        <v>4585</v>
      </c>
      <c r="L12" s="36">
        <v>293397108</v>
      </c>
      <c r="M12" s="39">
        <v>116</v>
      </c>
      <c r="N12" s="38">
        <v>40306260</v>
      </c>
      <c r="O12" s="37">
        <v>43</v>
      </c>
      <c r="P12" s="36">
        <v>860000</v>
      </c>
      <c r="R12" s="87"/>
      <c r="S12" s="87"/>
    </row>
    <row r="13" spans="1:19" s="35" customFormat="1" ht="27" customHeight="1">
      <c r="A13" s="881" t="s">
        <v>556</v>
      </c>
      <c r="B13" s="882"/>
      <c r="C13" s="37">
        <v>117895</v>
      </c>
      <c r="D13" s="42">
        <v>2945681678</v>
      </c>
      <c r="E13" s="41">
        <v>2125464290</v>
      </c>
      <c r="F13" s="41">
        <v>714282194</v>
      </c>
      <c r="G13" s="41">
        <v>105935194</v>
      </c>
      <c r="H13" s="42">
        <f t="shared" si="0"/>
        <v>24985.637032953051</v>
      </c>
      <c r="I13" s="42">
        <f>D13/11192</f>
        <v>263195.28931379557</v>
      </c>
      <c r="J13" s="40">
        <f>E13/11192</f>
        <v>189909.24678341672</v>
      </c>
      <c r="K13" s="37">
        <v>4193</v>
      </c>
      <c r="L13" s="36">
        <v>307348255</v>
      </c>
      <c r="M13" s="39">
        <v>136</v>
      </c>
      <c r="N13" s="38">
        <v>40687499</v>
      </c>
      <c r="O13" s="37">
        <v>45</v>
      </c>
      <c r="P13" s="36">
        <v>900000</v>
      </c>
      <c r="R13" s="87"/>
      <c r="S13" s="87"/>
    </row>
    <row r="14" spans="1:19" s="35" customFormat="1" ht="27" customHeight="1">
      <c r="A14" s="881" t="s">
        <v>557</v>
      </c>
      <c r="B14" s="882"/>
      <c r="C14" s="44">
        <v>122612</v>
      </c>
      <c r="D14" s="42">
        <v>3127501267</v>
      </c>
      <c r="E14" s="42">
        <v>2253808043</v>
      </c>
      <c r="F14" s="42">
        <v>760790001</v>
      </c>
      <c r="G14" s="42">
        <v>112903223</v>
      </c>
      <c r="H14" s="42">
        <f t="shared" si="0"/>
        <v>25507.301626268229</v>
      </c>
      <c r="I14" s="42">
        <f>D14/11192</f>
        <v>279440.78511436743</v>
      </c>
      <c r="J14" s="40">
        <f>E14/11192</f>
        <v>201376.70148320228</v>
      </c>
      <c r="K14" s="43">
        <v>5079</v>
      </c>
      <c r="L14" s="40">
        <v>347239648</v>
      </c>
      <c r="M14" s="317">
        <v>153</v>
      </c>
      <c r="N14" s="318">
        <v>43203391</v>
      </c>
      <c r="O14" s="43">
        <v>45</v>
      </c>
      <c r="P14" s="40">
        <v>900000</v>
      </c>
      <c r="R14" s="87"/>
      <c r="S14" s="87"/>
    </row>
    <row r="15" spans="1:19" s="35" customFormat="1" ht="27" customHeight="1">
      <c r="A15" s="881" t="s">
        <v>558</v>
      </c>
      <c r="B15" s="882"/>
      <c r="C15" s="43">
        <v>123502</v>
      </c>
      <c r="D15" s="42">
        <v>3207379669</v>
      </c>
      <c r="E15" s="41">
        <v>2302110999</v>
      </c>
      <c r="F15" s="41">
        <v>790497471</v>
      </c>
      <c r="G15" s="41">
        <v>114771199</v>
      </c>
      <c r="H15" s="42">
        <f>D15/C15</f>
        <v>25970.265007854123</v>
      </c>
      <c r="I15" s="41">
        <f>D15/11141</f>
        <v>287889.74679113185</v>
      </c>
      <c r="J15" s="40">
        <f>E15/11141</f>
        <v>206634.14406247195</v>
      </c>
      <c r="K15" s="37">
        <v>6313</v>
      </c>
      <c r="L15" s="36">
        <v>363503492</v>
      </c>
      <c r="M15" s="39">
        <v>120</v>
      </c>
      <c r="N15" s="38">
        <v>38125799</v>
      </c>
      <c r="O15" s="37">
        <v>42</v>
      </c>
      <c r="P15" s="36">
        <v>840000</v>
      </c>
      <c r="R15" s="87"/>
      <c r="S15" s="87"/>
    </row>
    <row r="16" spans="1:19" s="35" customFormat="1" ht="27" customHeight="1">
      <c r="A16" s="881" t="s">
        <v>559</v>
      </c>
      <c r="B16" s="882"/>
      <c r="C16" s="37">
        <v>124906</v>
      </c>
      <c r="D16" s="42">
        <v>3343820112</v>
      </c>
      <c r="E16" s="41">
        <v>2403163333</v>
      </c>
      <c r="F16" s="41">
        <v>819744589</v>
      </c>
      <c r="G16" s="41">
        <v>120912190</v>
      </c>
      <c r="H16" s="42">
        <f t="shared" si="0"/>
        <v>26770.692456727458</v>
      </c>
      <c r="I16" s="42">
        <f>D16/10948</f>
        <v>305427.48556814028</v>
      </c>
      <c r="J16" s="40">
        <f>E16/10948</f>
        <v>219507.06366459627</v>
      </c>
      <c r="K16" s="37">
        <v>4203</v>
      </c>
      <c r="L16" s="36">
        <v>377689927</v>
      </c>
      <c r="M16" s="39">
        <v>90</v>
      </c>
      <c r="N16" s="38">
        <v>38475997</v>
      </c>
      <c r="O16" s="37">
        <v>39</v>
      </c>
      <c r="P16" s="36">
        <v>780000</v>
      </c>
      <c r="R16" s="87"/>
      <c r="S16" s="87"/>
    </row>
    <row r="17" spans="1:19" s="35" customFormat="1" ht="27" customHeight="1">
      <c r="A17" s="881" t="s">
        <v>560</v>
      </c>
      <c r="B17" s="882"/>
      <c r="C17" s="44">
        <v>128484</v>
      </c>
      <c r="D17" s="48">
        <v>3351489692</v>
      </c>
      <c r="E17" s="48">
        <v>2414161409</v>
      </c>
      <c r="F17" s="48">
        <v>821444037</v>
      </c>
      <c r="G17" s="48">
        <v>115884246</v>
      </c>
      <c r="H17" s="48">
        <f>D17/C17</f>
        <v>26084.879767130536</v>
      </c>
      <c r="I17" s="86">
        <f>D17/10788</f>
        <v>310668.30663700408</v>
      </c>
      <c r="J17" s="45">
        <f>E17/10788</f>
        <v>223782.11058583611</v>
      </c>
      <c r="K17" s="44">
        <v>4527</v>
      </c>
      <c r="L17" s="45">
        <v>384903537</v>
      </c>
      <c r="M17" s="47">
        <v>92</v>
      </c>
      <c r="N17" s="46">
        <v>38868563</v>
      </c>
      <c r="O17" s="44">
        <v>43</v>
      </c>
      <c r="P17" s="45">
        <v>860000</v>
      </c>
      <c r="R17" s="87"/>
      <c r="S17" s="87"/>
    </row>
    <row r="18" spans="1:19" s="35" customFormat="1" ht="27" customHeight="1">
      <c r="A18" s="881" t="s">
        <v>561</v>
      </c>
      <c r="B18" s="882"/>
      <c r="C18" s="43">
        <v>125544</v>
      </c>
      <c r="D18" s="42">
        <v>3367704008</v>
      </c>
      <c r="E18" s="42">
        <v>2426023954</v>
      </c>
      <c r="F18" s="42">
        <v>836501222</v>
      </c>
      <c r="G18" s="42">
        <v>105178832</v>
      </c>
      <c r="H18" s="42">
        <f>D18/C18</f>
        <v>26824.890142101573</v>
      </c>
      <c r="I18" s="42">
        <f>D18/10401</f>
        <v>323786.55975386983</v>
      </c>
      <c r="J18" s="40">
        <f>E18/10401</f>
        <v>233249.10623978463</v>
      </c>
      <c r="K18" s="43">
        <v>4730</v>
      </c>
      <c r="L18" s="40">
        <v>395610531</v>
      </c>
      <c r="M18" s="317">
        <v>69</v>
      </c>
      <c r="N18" s="318">
        <v>28267421</v>
      </c>
      <c r="O18" s="43">
        <v>49</v>
      </c>
      <c r="P18" s="40">
        <v>980000</v>
      </c>
      <c r="R18" s="87"/>
    </row>
    <row r="19" spans="1:19" s="35" customFormat="1" ht="27" customHeight="1">
      <c r="A19" s="881" t="s">
        <v>562</v>
      </c>
      <c r="B19" s="882"/>
      <c r="C19" s="43">
        <v>120856</v>
      </c>
      <c r="D19" s="42">
        <v>3206941098</v>
      </c>
      <c r="E19" s="42">
        <v>2297753208</v>
      </c>
      <c r="F19" s="42">
        <v>812267023</v>
      </c>
      <c r="G19" s="42">
        <v>96920867</v>
      </c>
      <c r="H19" s="42">
        <f t="shared" ref="H19:H20" si="1">D19/C19</f>
        <v>26535.224548222679</v>
      </c>
      <c r="I19" s="42">
        <f>D19/9956</f>
        <v>322111.39995982323</v>
      </c>
      <c r="J19" s="40">
        <f>E19/9956</f>
        <v>230790.80032141422</v>
      </c>
      <c r="K19" s="43">
        <v>4789</v>
      </c>
      <c r="L19" s="40">
        <v>396079585</v>
      </c>
      <c r="M19" s="317">
        <v>81</v>
      </c>
      <c r="N19" s="318">
        <v>33976773</v>
      </c>
      <c r="O19" s="43">
        <v>41</v>
      </c>
      <c r="P19" s="40">
        <v>820000</v>
      </c>
      <c r="R19" s="87"/>
    </row>
    <row r="20" spans="1:19" s="35" customFormat="1" ht="27" customHeight="1">
      <c r="A20" s="881" t="s">
        <v>563</v>
      </c>
      <c r="B20" s="882"/>
      <c r="C20" s="319">
        <v>124766</v>
      </c>
      <c r="D20" s="320">
        <v>3153879133</v>
      </c>
      <c r="E20" s="320">
        <v>2270247040</v>
      </c>
      <c r="F20" s="320">
        <v>788498727</v>
      </c>
      <c r="G20" s="320">
        <v>95133366</v>
      </c>
      <c r="H20" s="320">
        <f t="shared" si="1"/>
        <v>25278.354142955613</v>
      </c>
      <c r="I20" s="320">
        <f>D20/9508</f>
        <v>331707.9441522928</v>
      </c>
      <c r="J20" s="321">
        <f>E20/9508</f>
        <v>238772.30122002526</v>
      </c>
      <c r="K20" s="319">
        <v>4304</v>
      </c>
      <c r="L20" s="321">
        <v>367206131</v>
      </c>
      <c r="M20" s="322">
        <v>72</v>
      </c>
      <c r="N20" s="323">
        <v>27441107</v>
      </c>
      <c r="O20" s="319">
        <v>35</v>
      </c>
      <c r="P20" s="321">
        <v>700000</v>
      </c>
      <c r="R20" s="87"/>
    </row>
    <row r="21" spans="1:19" s="35" customFormat="1" ht="21" customHeight="1">
      <c r="A21" s="324"/>
      <c r="B21" s="324"/>
      <c r="D21" s="324"/>
      <c r="I21" s="324"/>
      <c r="J21" s="324"/>
      <c r="K21" s="106"/>
      <c r="P21" s="106" t="s">
        <v>370</v>
      </c>
      <c r="R21" s="87"/>
    </row>
    <row r="22" spans="1:19" ht="30" customHeight="1">
      <c r="B22" s="329"/>
      <c r="C22" s="325"/>
      <c r="D22" s="121"/>
      <c r="E22" s="121"/>
    </row>
    <row r="23" spans="1:19" ht="30" customHeight="1">
      <c r="B23" s="329"/>
      <c r="C23" s="325"/>
      <c r="D23" s="330"/>
      <c r="E23" s="330"/>
    </row>
    <row r="24" spans="1:19" ht="30" customHeight="1">
      <c r="B24" s="329"/>
      <c r="C24" s="325"/>
      <c r="D24" s="330"/>
      <c r="E24" s="330"/>
    </row>
    <row r="25" spans="1:19" ht="30" customHeight="1">
      <c r="B25" s="329"/>
      <c r="C25" s="325"/>
      <c r="D25" s="330"/>
      <c r="E25" s="330"/>
    </row>
    <row r="26" spans="1:19" ht="18.75" customHeight="1">
      <c r="B26" s="329"/>
      <c r="C26" s="325"/>
      <c r="D26" s="330"/>
      <c r="E26" s="330"/>
    </row>
    <row r="27" spans="1:19" ht="18.75" customHeight="1">
      <c r="B27" s="329"/>
      <c r="C27" s="325"/>
      <c r="D27" s="330"/>
      <c r="E27" s="330"/>
    </row>
    <row r="28" spans="1:19" ht="18.75" customHeight="1"/>
    <row r="29" spans="1:19" ht="18.75" customHeight="1"/>
    <row r="30" spans="1:19" ht="18.75" customHeight="1">
      <c r="B30" s="329"/>
      <c r="C30" s="325"/>
      <c r="D30" s="121"/>
      <c r="E30" s="121"/>
    </row>
    <row r="31" spans="1:19" ht="18.75" customHeight="1">
      <c r="B31" s="329"/>
      <c r="C31" s="325"/>
      <c r="D31" s="330"/>
      <c r="E31" s="330"/>
    </row>
    <row r="32" spans="1:19" ht="18.75" customHeight="1">
      <c r="B32" s="329"/>
      <c r="C32" s="325"/>
      <c r="D32" s="330"/>
      <c r="E32" s="330"/>
    </row>
    <row r="33" spans="2:5" ht="18.75" customHeight="1">
      <c r="B33" s="329"/>
      <c r="C33" s="325"/>
      <c r="D33" s="330"/>
      <c r="E33" s="330"/>
    </row>
    <row r="34" spans="2:5" ht="18.75" customHeight="1">
      <c r="B34" s="329"/>
      <c r="C34" s="325"/>
      <c r="D34" s="330"/>
      <c r="E34" s="330"/>
    </row>
    <row r="35" spans="2:5" ht="18.75" customHeight="1">
      <c r="B35" s="329"/>
      <c r="C35" s="325"/>
      <c r="D35" s="330"/>
      <c r="E35" s="330"/>
    </row>
    <row r="36" spans="2:5" ht="18.75" customHeight="1"/>
    <row r="37" spans="2:5" ht="18.75" customHeight="1"/>
    <row r="38" spans="2:5" ht="18.75" customHeight="1">
      <c r="B38" s="329"/>
      <c r="C38" s="325"/>
      <c r="D38" s="121"/>
      <c r="E38" s="121"/>
    </row>
    <row r="39" spans="2:5" ht="18.75" customHeight="1">
      <c r="B39" s="329"/>
      <c r="C39" s="325"/>
      <c r="D39" s="330"/>
      <c r="E39" s="330"/>
    </row>
    <row r="40" spans="2:5" ht="18.75" customHeight="1">
      <c r="B40" s="329"/>
      <c r="C40" s="325"/>
      <c r="D40" s="330"/>
      <c r="E40" s="330"/>
    </row>
    <row r="41" spans="2:5" ht="18.75" customHeight="1">
      <c r="B41" s="329"/>
      <c r="C41" s="325"/>
      <c r="D41" s="330"/>
      <c r="E41" s="330"/>
    </row>
    <row r="42" spans="2:5" ht="18.75" customHeight="1">
      <c r="B42" s="329"/>
      <c r="C42" s="325"/>
      <c r="D42" s="330"/>
      <c r="E42" s="330"/>
    </row>
    <row r="43" spans="2:5" ht="18.75" customHeight="1">
      <c r="B43" s="329"/>
      <c r="C43" s="325"/>
      <c r="D43" s="330"/>
      <c r="E43" s="330"/>
    </row>
    <row r="44" spans="2:5" ht="15" customHeight="1"/>
    <row r="45" spans="2:5" ht="15" customHeight="1"/>
    <row r="46" spans="2:5" ht="15" customHeight="1">
      <c r="B46" s="329"/>
      <c r="C46" s="325"/>
      <c r="D46" s="121"/>
      <c r="E46" s="121"/>
    </row>
    <row r="47" spans="2:5" ht="15" customHeight="1">
      <c r="B47" s="329"/>
      <c r="C47" s="325"/>
      <c r="D47" s="330"/>
      <c r="E47" s="330"/>
    </row>
    <row r="48" spans="2:5" ht="15" customHeight="1">
      <c r="B48" s="329"/>
      <c r="C48" s="325"/>
      <c r="D48" s="330"/>
      <c r="E48" s="330"/>
    </row>
    <row r="49" spans="2:5" ht="15" customHeight="1">
      <c r="B49" s="329"/>
      <c r="C49" s="325"/>
      <c r="D49" s="330"/>
      <c r="E49" s="330"/>
    </row>
    <row r="50" spans="2:5" ht="15" customHeight="1">
      <c r="B50" s="329"/>
      <c r="C50" s="325"/>
      <c r="D50" s="330"/>
      <c r="E50" s="330"/>
    </row>
    <row r="51" spans="2:5" ht="15" customHeight="1">
      <c r="B51" s="329"/>
      <c r="C51" s="325"/>
      <c r="D51" s="330"/>
      <c r="E51" s="330"/>
    </row>
  </sheetData>
  <mergeCells count="30">
    <mergeCell ref="O4:P4"/>
    <mergeCell ref="A6:B6"/>
    <mergeCell ref="C3:J3"/>
    <mergeCell ref="K3:L3"/>
    <mergeCell ref="M3:P3"/>
    <mergeCell ref="C4:C5"/>
    <mergeCell ref="D4:D5"/>
    <mergeCell ref="E4:E5"/>
    <mergeCell ref="F4:F5"/>
    <mergeCell ref="G4:G5"/>
    <mergeCell ref="H4:H5"/>
    <mergeCell ref="I4:I5"/>
    <mergeCell ref="A12:B12"/>
    <mergeCell ref="J4:J5"/>
    <mergeCell ref="K4:K5"/>
    <mergeCell ref="L4:L5"/>
    <mergeCell ref="M4:N4"/>
    <mergeCell ref="A7:B7"/>
    <mergeCell ref="A8:B8"/>
    <mergeCell ref="A9:B9"/>
    <mergeCell ref="A10:B10"/>
    <mergeCell ref="A11:B11"/>
    <mergeCell ref="A19:B19"/>
    <mergeCell ref="A20:B20"/>
    <mergeCell ref="A13:B13"/>
    <mergeCell ref="A14:B14"/>
    <mergeCell ref="A15:B15"/>
    <mergeCell ref="A16:B16"/>
    <mergeCell ref="A17:B17"/>
    <mergeCell ref="A18:B18"/>
  </mergeCells>
  <phoneticPr fontId="9"/>
  <pageMargins left="0.59055118110236227" right="0.59055118110236227" top="0.59055118110236227" bottom="0.59055118110236227" header="0.31496062992125984" footer="0.31496062992125984"/>
  <pageSetup paperSize="9" scale="98" firstPageNumber="110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zoomScale="85" zoomScaleNormal="85" zoomScaleSheetLayoutView="100" workbookViewId="0">
      <selection activeCell="B65" sqref="B65:C65"/>
    </sheetView>
  </sheetViews>
  <sheetFormatPr defaultRowHeight="13.5"/>
  <cols>
    <col min="1" max="1" width="0.75" style="35" customWidth="1"/>
    <col min="2" max="2" width="4.5" style="35" customWidth="1"/>
    <col min="3" max="6" width="8.875" style="35" customWidth="1"/>
    <col min="7" max="7" width="9.125" style="35" customWidth="1"/>
    <col min="8" max="8" width="9.875" style="35" bestFit="1" customWidth="1"/>
    <col min="9" max="9" width="8.875" style="35" customWidth="1"/>
    <col min="10" max="10" width="9.125" style="35" customWidth="1"/>
    <col min="11" max="12" width="8.875" style="35" customWidth="1"/>
    <col min="13" max="13" width="9.125" style="35" customWidth="1"/>
    <col min="14" max="14" width="10.5" style="35" bestFit="1" customWidth="1"/>
    <col min="15" max="16" width="8.875" style="35" customWidth="1"/>
    <col min="17" max="16384" width="9" style="35"/>
  </cols>
  <sheetData>
    <row r="1" spans="2:16" ht="29.25" customHeight="1">
      <c r="B1" s="127" t="s">
        <v>283</v>
      </c>
    </row>
    <row r="2" spans="2:16" ht="17.25" customHeight="1">
      <c r="C2" s="85"/>
      <c r="O2" s="900" t="s">
        <v>282</v>
      </c>
      <c r="P2" s="900"/>
    </row>
    <row r="3" spans="2:16" ht="18" customHeight="1">
      <c r="B3" s="901" t="s">
        <v>281</v>
      </c>
      <c r="C3" s="902"/>
      <c r="D3" s="903"/>
      <c r="E3" s="486" t="s">
        <v>579</v>
      </c>
      <c r="F3" s="907"/>
      <c r="G3" s="908"/>
      <c r="H3" s="486" t="s">
        <v>580</v>
      </c>
      <c r="I3" s="907"/>
      <c r="J3" s="908"/>
      <c r="K3" s="486" t="s">
        <v>581</v>
      </c>
      <c r="L3" s="907"/>
      <c r="M3" s="908"/>
      <c r="N3" s="901" t="s">
        <v>582</v>
      </c>
      <c r="O3" s="907"/>
      <c r="P3" s="908"/>
    </row>
    <row r="4" spans="2:16" ht="27.75" customHeight="1">
      <c r="B4" s="904"/>
      <c r="C4" s="905"/>
      <c r="D4" s="906"/>
      <c r="E4" s="331" t="s">
        <v>280</v>
      </c>
      <c r="F4" s="81" t="s">
        <v>279</v>
      </c>
      <c r="G4" s="80" t="s">
        <v>278</v>
      </c>
      <c r="H4" s="331" t="s">
        <v>280</v>
      </c>
      <c r="I4" s="81" t="s">
        <v>279</v>
      </c>
      <c r="J4" s="80" t="s">
        <v>278</v>
      </c>
      <c r="K4" s="331" t="s">
        <v>280</v>
      </c>
      <c r="L4" s="81" t="s">
        <v>279</v>
      </c>
      <c r="M4" s="80" t="s">
        <v>278</v>
      </c>
      <c r="N4" s="445" t="s">
        <v>280</v>
      </c>
      <c r="O4" s="81" t="s">
        <v>279</v>
      </c>
      <c r="P4" s="80" t="s">
        <v>278</v>
      </c>
    </row>
    <row r="5" spans="2:16" ht="17.25" customHeight="1">
      <c r="B5" s="909" t="s">
        <v>277</v>
      </c>
      <c r="C5" s="912" t="s">
        <v>276</v>
      </c>
      <c r="D5" s="913"/>
      <c r="E5" s="54">
        <v>687976</v>
      </c>
      <c r="F5" s="53">
        <v>691037</v>
      </c>
      <c r="G5" s="82">
        <f>F5/$F$18</f>
        <v>0.1552744885765889</v>
      </c>
      <c r="H5" s="332">
        <v>672724</v>
      </c>
      <c r="I5" s="333">
        <v>673474</v>
      </c>
      <c r="J5" s="68">
        <f>I5/$I$18</f>
        <v>0.13420912402198923</v>
      </c>
      <c r="K5" s="54">
        <v>661115</v>
      </c>
      <c r="L5" s="53">
        <v>657401</v>
      </c>
      <c r="M5" s="68">
        <f>L5/$L$18</f>
        <v>0.13164240977732763</v>
      </c>
      <c r="N5" s="54">
        <v>652167</v>
      </c>
      <c r="O5" s="53">
        <v>661187</v>
      </c>
      <c r="P5" s="68">
        <f>O5/$O$18</f>
        <v>0.11337056528820644</v>
      </c>
    </row>
    <row r="6" spans="2:16" ht="17.25" customHeight="1">
      <c r="B6" s="910"/>
      <c r="C6" s="914" t="s">
        <v>275</v>
      </c>
      <c r="D6" s="915"/>
      <c r="E6" s="52">
        <v>2</v>
      </c>
      <c r="F6" s="51">
        <v>0</v>
      </c>
      <c r="G6" s="82">
        <f t="shared" ref="G6:G17" si="0">F6/$F$18</f>
        <v>0</v>
      </c>
      <c r="H6" s="334">
        <v>2</v>
      </c>
      <c r="I6" s="335">
        <v>0</v>
      </c>
      <c r="J6" s="65">
        <f t="shared" ref="J6:J16" si="1">I6/$I$18</f>
        <v>0</v>
      </c>
      <c r="K6" s="52">
        <v>2</v>
      </c>
      <c r="L6" s="51">
        <v>0</v>
      </c>
      <c r="M6" s="65">
        <f t="shared" ref="M6:M17" si="2">L6/$L$18</f>
        <v>0</v>
      </c>
      <c r="N6" s="52">
        <v>2</v>
      </c>
      <c r="O6" s="51">
        <v>0</v>
      </c>
      <c r="P6" s="65">
        <f t="shared" ref="P6:P17" si="3">O6/$O$18</f>
        <v>0</v>
      </c>
    </row>
    <row r="7" spans="2:16" ht="17.25" customHeight="1">
      <c r="B7" s="910"/>
      <c r="C7" s="914" t="s">
        <v>274</v>
      </c>
      <c r="D7" s="915"/>
      <c r="E7" s="52">
        <v>999</v>
      </c>
      <c r="F7" s="51">
        <v>991</v>
      </c>
      <c r="G7" s="82">
        <f t="shared" si="0"/>
        <v>2.2267551256936982E-4</v>
      </c>
      <c r="H7" s="334">
        <v>1005</v>
      </c>
      <c r="I7" s="335">
        <v>859</v>
      </c>
      <c r="J7" s="65">
        <f t="shared" si="1"/>
        <v>1.7118053189119217E-4</v>
      </c>
      <c r="K7" s="52">
        <v>903</v>
      </c>
      <c r="L7" s="51">
        <v>823</v>
      </c>
      <c r="M7" s="65">
        <f t="shared" si="2"/>
        <v>1.6480307034327698E-4</v>
      </c>
      <c r="N7" s="52">
        <v>858</v>
      </c>
      <c r="O7" s="51">
        <v>748</v>
      </c>
      <c r="P7" s="65">
        <f t="shared" si="3"/>
        <v>1.2825597423358052E-4</v>
      </c>
    </row>
    <row r="8" spans="2:16" s="85" customFormat="1" ht="17.25" customHeight="1">
      <c r="B8" s="910"/>
      <c r="C8" s="914" t="s">
        <v>273</v>
      </c>
      <c r="D8" s="915"/>
      <c r="E8" s="52">
        <v>2767909</v>
      </c>
      <c r="F8" s="51">
        <v>1775474</v>
      </c>
      <c r="G8" s="82">
        <f t="shared" si="0"/>
        <v>0.39894508880281465</v>
      </c>
      <c r="H8" s="334">
        <v>2881564</v>
      </c>
      <c r="I8" s="335">
        <v>1648762</v>
      </c>
      <c r="J8" s="65">
        <f t="shared" si="1"/>
        <v>0.32856339478694502</v>
      </c>
      <c r="K8" s="52">
        <v>3036619</v>
      </c>
      <c r="L8" s="51">
        <v>1639585</v>
      </c>
      <c r="M8" s="65">
        <f t="shared" si="2"/>
        <v>0.32832155782355016</v>
      </c>
      <c r="N8" s="52">
        <v>2291415</v>
      </c>
      <c r="O8" s="51">
        <v>1621591</v>
      </c>
      <c r="P8" s="65">
        <f t="shared" si="3"/>
        <v>0.27804643517835037</v>
      </c>
    </row>
    <row r="9" spans="2:16" s="85" customFormat="1" ht="17.25" customHeight="1">
      <c r="B9" s="910"/>
      <c r="C9" s="914" t="s">
        <v>272</v>
      </c>
      <c r="D9" s="915"/>
      <c r="E9" s="52">
        <v>322355</v>
      </c>
      <c r="F9" s="51">
        <v>350122</v>
      </c>
      <c r="G9" s="82">
        <f t="shared" si="0"/>
        <v>7.8671640577005958E-2</v>
      </c>
      <c r="H9" s="334">
        <v>320220</v>
      </c>
      <c r="I9" s="335">
        <v>320701</v>
      </c>
      <c r="J9" s="65">
        <f t="shared" si="1"/>
        <v>6.3908926377226088E-2</v>
      </c>
      <c r="K9" s="52">
        <v>315969</v>
      </c>
      <c r="L9" s="51">
        <v>321960</v>
      </c>
      <c r="M9" s="65">
        <f t="shared" si="2"/>
        <v>6.4471441710475655E-2</v>
      </c>
      <c r="N9" s="52">
        <v>334519</v>
      </c>
      <c r="O9" s="51">
        <v>309894</v>
      </c>
      <c r="P9" s="65">
        <f t="shared" si="3"/>
        <v>5.313603860847755E-2</v>
      </c>
    </row>
    <row r="10" spans="2:16" s="85" customFormat="1" ht="17.25" customHeight="1">
      <c r="B10" s="910"/>
      <c r="C10" s="914" t="s">
        <v>271</v>
      </c>
      <c r="D10" s="915"/>
      <c r="E10" s="52">
        <v>205206</v>
      </c>
      <c r="F10" s="51">
        <v>206745</v>
      </c>
      <c r="G10" s="82">
        <f t="shared" si="0"/>
        <v>4.6455145152527105E-2</v>
      </c>
      <c r="H10" s="334">
        <v>137569</v>
      </c>
      <c r="I10" s="335">
        <v>145630</v>
      </c>
      <c r="J10" s="65">
        <f t="shared" si="1"/>
        <v>2.9020978881623184E-2</v>
      </c>
      <c r="K10" s="52">
        <v>140408</v>
      </c>
      <c r="L10" s="51">
        <v>179164</v>
      </c>
      <c r="M10" s="65">
        <f t="shared" si="2"/>
        <v>3.5877007648824885E-2</v>
      </c>
      <c r="N10" s="52">
        <v>61957</v>
      </c>
      <c r="O10" s="51">
        <v>54727</v>
      </c>
      <c r="P10" s="65">
        <f t="shared" si="3"/>
        <v>9.3837763394133186E-3</v>
      </c>
    </row>
    <row r="11" spans="2:16" s="85" customFormat="1" ht="17.25" customHeight="1">
      <c r="B11" s="910"/>
      <c r="C11" s="914" t="s">
        <v>270</v>
      </c>
      <c r="D11" s="916"/>
      <c r="E11" s="52">
        <v>224353</v>
      </c>
      <c r="F11" s="51">
        <v>224354</v>
      </c>
      <c r="G11" s="82">
        <f t="shared" si="0"/>
        <v>5.0411848584246619E-2</v>
      </c>
      <c r="H11" s="334">
        <v>334199</v>
      </c>
      <c r="I11" s="335">
        <v>334200</v>
      </c>
      <c r="J11" s="65">
        <f t="shared" si="1"/>
        <v>6.6598991569308985E-2</v>
      </c>
      <c r="K11" s="52">
        <v>359279</v>
      </c>
      <c r="L11" s="51">
        <v>359279</v>
      </c>
      <c r="M11" s="65">
        <f t="shared" si="2"/>
        <v>7.1944449951229908E-2</v>
      </c>
      <c r="N11" s="52">
        <v>408427</v>
      </c>
      <c r="O11" s="51">
        <v>408428</v>
      </c>
      <c r="P11" s="65">
        <f t="shared" si="3"/>
        <v>7.003119123565886E-2</v>
      </c>
    </row>
    <row r="12" spans="2:16" s="85" customFormat="1" ht="17.25" customHeight="1">
      <c r="B12" s="910"/>
      <c r="C12" s="914" t="s">
        <v>269</v>
      </c>
      <c r="D12" s="915"/>
      <c r="E12" s="52">
        <v>0</v>
      </c>
      <c r="F12" s="51">
        <v>0</v>
      </c>
      <c r="G12" s="82">
        <f t="shared" si="0"/>
        <v>0</v>
      </c>
      <c r="H12" s="334">
        <v>0</v>
      </c>
      <c r="I12" s="51">
        <v>0</v>
      </c>
      <c r="J12" s="65">
        <f t="shared" si="1"/>
        <v>0</v>
      </c>
      <c r="K12" s="52">
        <v>0</v>
      </c>
      <c r="L12" s="51">
        <v>0</v>
      </c>
      <c r="M12" s="65">
        <f t="shared" si="2"/>
        <v>0</v>
      </c>
      <c r="N12" s="52">
        <v>0</v>
      </c>
      <c r="O12" s="51">
        <v>0</v>
      </c>
      <c r="P12" s="65">
        <f t="shared" si="3"/>
        <v>0</v>
      </c>
    </row>
    <row r="13" spans="2:16" s="85" customFormat="1" ht="17.25" customHeight="1">
      <c r="B13" s="910"/>
      <c r="C13" s="914" t="s">
        <v>268</v>
      </c>
      <c r="D13" s="915"/>
      <c r="E13" s="52">
        <v>834438</v>
      </c>
      <c r="F13" s="51">
        <v>834439</v>
      </c>
      <c r="G13" s="82">
        <f t="shared" si="0"/>
        <v>0.18749660144588537</v>
      </c>
      <c r="H13" s="334">
        <v>1460791</v>
      </c>
      <c r="I13" s="335">
        <v>1460792</v>
      </c>
      <c r="J13" s="65">
        <f t="shared" si="1"/>
        <v>0.29110494940907844</v>
      </c>
      <c r="K13" s="52">
        <v>1535886</v>
      </c>
      <c r="L13" s="51">
        <v>1421147</v>
      </c>
      <c r="M13" s="65">
        <f t="shared" si="2"/>
        <v>0.28458005954937676</v>
      </c>
      <c r="N13" s="52">
        <v>1414275</v>
      </c>
      <c r="O13" s="51">
        <v>1414276</v>
      </c>
      <c r="P13" s="65">
        <f t="shared" si="3"/>
        <v>0.24249912595611142</v>
      </c>
    </row>
    <row r="14" spans="2:16" s="85" customFormat="1" ht="17.25" customHeight="1">
      <c r="B14" s="910"/>
      <c r="C14" s="914" t="s">
        <v>267</v>
      </c>
      <c r="D14" s="915"/>
      <c r="E14" s="52">
        <v>1</v>
      </c>
      <c r="F14" s="51">
        <v>0</v>
      </c>
      <c r="G14" s="82">
        <f t="shared" si="0"/>
        <v>0</v>
      </c>
      <c r="H14" s="334">
        <v>1</v>
      </c>
      <c r="I14" s="335">
        <v>0</v>
      </c>
      <c r="J14" s="65">
        <f t="shared" si="1"/>
        <v>0</v>
      </c>
      <c r="K14" s="52">
        <v>1</v>
      </c>
      <c r="L14" s="51">
        <v>0</v>
      </c>
      <c r="M14" s="65">
        <f t="shared" si="2"/>
        <v>0</v>
      </c>
      <c r="N14" s="52">
        <v>1</v>
      </c>
      <c r="O14" s="51">
        <v>0</v>
      </c>
      <c r="P14" s="65">
        <f t="shared" si="3"/>
        <v>0</v>
      </c>
    </row>
    <row r="15" spans="2:16" s="85" customFormat="1" ht="17.25" customHeight="1">
      <c r="B15" s="910"/>
      <c r="C15" s="914" t="s">
        <v>266</v>
      </c>
      <c r="D15" s="915"/>
      <c r="E15" s="52">
        <v>355544</v>
      </c>
      <c r="F15" s="51">
        <v>355541</v>
      </c>
      <c r="G15" s="82">
        <f t="shared" si="0"/>
        <v>7.9889277915667328E-2</v>
      </c>
      <c r="H15" s="334">
        <v>408361</v>
      </c>
      <c r="I15" s="335">
        <v>408358</v>
      </c>
      <c r="J15" s="65">
        <f t="shared" si="1"/>
        <v>8.1377112505265942E-2</v>
      </c>
      <c r="K15" s="52">
        <v>397886</v>
      </c>
      <c r="L15" s="51">
        <v>397760</v>
      </c>
      <c r="M15" s="65">
        <f t="shared" si="2"/>
        <v>7.965014490855632E-2</v>
      </c>
      <c r="N15" s="52">
        <v>1349778</v>
      </c>
      <c r="O15" s="51">
        <v>1349777</v>
      </c>
      <c r="P15" s="65">
        <f t="shared" si="3"/>
        <v>0.23143979162176423</v>
      </c>
    </row>
    <row r="16" spans="2:16" s="85" customFormat="1" ht="17.25" customHeight="1">
      <c r="B16" s="910"/>
      <c r="C16" s="914" t="s">
        <v>265</v>
      </c>
      <c r="D16" s="915"/>
      <c r="E16" s="52">
        <v>2</v>
      </c>
      <c r="F16" s="51">
        <v>0</v>
      </c>
      <c r="G16" s="82">
        <f t="shared" si="0"/>
        <v>0</v>
      </c>
      <c r="H16" s="334">
        <v>2</v>
      </c>
      <c r="I16" s="335">
        <v>0</v>
      </c>
      <c r="J16" s="65">
        <f t="shared" si="1"/>
        <v>0</v>
      </c>
      <c r="K16" s="52">
        <v>2</v>
      </c>
      <c r="L16" s="51">
        <v>0</v>
      </c>
      <c r="M16" s="65">
        <f t="shared" si="2"/>
        <v>0</v>
      </c>
      <c r="N16" s="52">
        <v>2</v>
      </c>
      <c r="O16" s="51">
        <v>0</v>
      </c>
      <c r="P16" s="65">
        <f t="shared" si="3"/>
        <v>0</v>
      </c>
    </row>
    <row r="17" spans="2:16" s="85" customFormat="1" ht="17.25" customHeight="1">
      <c r="B17" s="910"/>
      <c r="C17" s="914" t="s">
        <v>264</v>
      </c>
      <c r="D17" s="915"/>
      <c r="E17" s="52">
        <v>14576</v>
      </c>
      <c r="F17" s="51">
        <v>11719</v>
      </c>
      <c r="G17" s="82">
        <f t="shared" si="0"/>
        <v>2.6332334326946974E-3</v>
      </c>
      <c r="H17" s="334">
        <v>27826</v>
      </c>
      <c r="I17" s="335">
        <v>25318</v>
      </c>
      <c r="J17" s="65">
        <f>I17/$I$18</f>
        <v>5.0453419166719476E-3</v>
      </c>
      <c r="K17" s="52">
        <v>15334</v>
      </c>
      <c r="L17" s="51">
        <v>16720</v>
      </c>
      <c r="M17" s="65">
        <f t="shared" si="2"/>
        <v>3.3481255603154208E-3</v>
      </c>
      <c r="N17" s="52">
        <v>12191</v>
      </c>
      <c r="O17" s="51">
        <v>11459</v>
      </c>
      <c r="P17" s="65">
        <f t="shared" si="3"/>
        <v>1.9648197977842237E-3</v>
      </c>
    </row>
    <row r="18" spans="2:16" ht="17.25" customHeight="1">
      <c r="B18" s="911"/>
      <c r="C18" s="895" t="s">
        <v>250</v>
      </c>
      <c r="D18" s="917"/>
      <c r="E18" s="50">
        <f t="shared" ref="E18:F18" si="4">SUM(E5:E17)</f>
        <v>5413361</v>
      </c>
      <c r="F18" s="49">
        <f t="shared" si="4"/>
        <v>4450422</v>
      </c>
      <c r="G18" s="83">
        <f>SUM(G5:G17)</f>
        <v>1</v>
      </c>
      <c r="H18" s="50">
        <f>SUM(H5:H17)</f>
        <v>6244264</v>
      </c>
      <c r="I18" s="49">
        <f t="shared" ref="I18:O18" si="5">SUM(I5:I17)</f>
        <v>5018094</v>
      </c>
      <c r="J18" s="336">
        <f>SUM(J5:J17)</f>
        <v>1</v>
      </c>
      <c r="K18" s="50">
        <f t="shared" si="5"/>
        <v>6463404</v>
      </c>
      <c r="L18" s="49">
        <f t="shared" si="5"/>
        <v>4993839</v>
      </c>
      <c r="M18" s="67">
        <f>SUM(M5:M17)</f>
        <v>1</v>
      </c>
      <c r="N18" s="50">
        <f t="shared" si="5"/>
        <v>6525592</v>
      </c>
      <c r="O18" s="49">
        <f t="shared" si="5"/>
        <v>5832087</v>
      </c>
      <c r="P18" s="336">
        <f>SUM(P5:P17)</f>
        <v>1</v>
      </c>
    </row>
    <row r="19" spans="2:16" s="85" customFormat="1" ht="17.25" customHeight="1">
      <c r="B19" s="909" t="s">
        <v>263</v>
      </c>
      <c r="C19" s="919" t="s">
        <v>262</v>
      </c>
      <c r="D19" s="920"/>
      <c r="E19" s="54">
        <f>71485+54130</f>
        <v>125615</v>
      </c>
      <c r="F19" s="53">
        <v>119295</v>
      </c>
      <c r="G19" s="82">
        <f t="shared" ref="G19:G31" si="6">F19/$O$32</f>
        <v>1.846795899291067E-2</v>
      </c>
      <c r="H19" s="337">
        <v>140534</v>
      </c>
      <c r="I19" s="53">
        <v>134890</v>
      </c>
      <c r="J19" s="68">
        <f>I19/$I$32</f>
        <v>2.1842864804504012E-2</v>
      </c>
      <c r="K19" s="54">
        <v>134900</v>
      </c>
      <c r="L19" s="53">
        <v>132407</v>
      </c>
      <c r="M19" s="68">
        <f t="shared" ref="M19:M31" si="7">L19/$L$32</f>
        <v>2.071825322438153E-2</v>
      </c>
      <c r="N19" s="54">
        <v>130550</v>
      </c>
      <c r="O19" s="53">
        <v>126611</v>
      </c>
      <c r="P19" s="68">
        <f t="shared" ref="P19:P31" si="8">O19/$O$32</f>
        <v>1.9600542822845995E-2</v>
      </c>
    </row>
    <row r="20" spans="2:16" s="85" customFormat="1" ht="17.25" customHeight="1">
      <c r="B20" s="910"/>
      <c r="C20" s="914" t="s">
        <v>261</v>
      </c>
      <c r="D20" s="916"/>
      <c r="E20" s="52">
        <v>3038129</v>
      </c>
      <c r="F20" s="51">
        <v>2851261</v>
      </c>
      <c r="G20" s="84">
        <f t="shared" si="6"/>
        <v>0.44140132634297724</v>
      </c>
      <c r="H20" s="334">
        <v>2921773</v>
      </c>
      <c r="I20" s="51">
        <v>2869368</v>
      </c>
      <c r="J20" s="65">
        <f t="shared" ref="J20:J31" si="9">I20/$I$32</f>
        <v>0.46463946399562656</v>
      </c>
      <c r="K20" s="52">
        <v>2802319</v>
      </c>
      <c r="L20" s="51">
        <v>2744902</v>
      </c>
      <c r="M20" s="65">
        <f t="shared" si="7"/>
        <v>0.4295058018995318</v>
      </c>
      <c r="N20" s="52">
        <v>2732431</v>
      </c>
      <c r="O20" s="51">
        <v>2679413</v>
      </c>
      <c r="P20" s="65">
        <f t="shared" si="8"/>
        <v>0.41479768145414103</v>
      </c>
    </row>
    <row r="21" spans="2:16" s="85" customFormat="1" ht="18" customHeight="1">
      <c r="B21" s="910"/>
      <c r="C21" s="914" t="s">
        <v>260</v>
      </c>
      <c r="D21" s="916"/>
      <c r="E21" s="52">
        <v>579882</v>
      </c>
      <c r="F21" s="51">
        <v>579881</v>
      </c>
      <c r="G21" s="84">
        <f t="shared" si="6"/>
        <v>8.9770891728639349E-2</v>
      </c>
      <c r="H21" s="334">
        <v>572078</v>
      </c>
      <c r="I21" s="51">
        <v>572064</v>
      </c>
      <c r="J21" s="65">
        <f t="shared" si="9"/>
        <v>9.2634862565970671E-2</v>
      </c>
      <c r="K21" s="52">
        <v>551493</v>
      </c>
      <c r="L21" s="51">
        <v>551492</v>
      </c>
      <c r="M21" s="65">
        <f t="shared" si="7"/>
        <v>8.6294160484118046E-2</v>
      </c>
      <c r="N21" s="52">
        <v>529194</v>
      </c>
      <c r="O21" s="51">
        <v>529192</v>
      </c>
      <c r="P21" s="65">
        <f t="shared" si="8"/>
        <v>8.1923770110871222E-2</v>
      </c>
    </row>
    <row r="22" spans="2:16" s="85" customFormat="1" ht="18" customHeight="1">
      <c r="B22" s="910"/>
      <c r="C22" s="914" t="s">
        <v>259</v>
      </c>
      <c r="D22" s="916"/>
      <c r="E22" s="52">
        <v>458</v>
      </c>
      <c r="F22" s="51">
        <v>457</v>
      </c>
      <c r="G22" s="84">
        <f t="shared" si="6"/>
        <v>7.0747787080432343E-5</v>
      </c>
      <c r="H22" s="334">
        <v>394</v>
      </c>
      <c r="I22" s="51">
        <v>393</v>
      </c>
      <c r="J22" s="65">
        <f t="shared" si="9"/>
        <v>6.3638860317073742E-5</v>
      </c>
      <c r="K22" s="52">
        <v>404</v>
      </c>
      <c r="L22" s="51">
        <v>403</v>
      </c>
      <c r="M22" s="65">
        <f t="shared" si="7"/>
        <v>6.3059022932516828E-5</v>
      </c>
      <c r="N22" s="52">
        <v>1943</v>
      </c>
      <c r="O22" s="51">
        <v>1941</v>
      </c>
      <c r="P22" s="65">
        <f t="shared" si="8"/>
        <v>3.0048458363921043E-4</v>
      </c>
    </row>
    <row r="23" spans="2:16" s="85" customFormat="1" ht="17.25" customHeight="1">
      <c r="B23" s="910"/>
      <c r="C23" s="914" t="s">
        <v>258</v>
      </c>
      <c r="D23" s="916"/>
      <c r="E23" s="52">
        <v>21</v>
      </c>
      <c r="F23" s="51">
        <v>18</v>
      </c>
      <c r="G23" s="84">
        <f t="shared" si="6"/>
        <v>2.7865649178288449E-6</v>
      </c>
      <c r="H23" s="334">
        <v>19</v>
      </c>
      <c r="I23" s="51">
        <v>18</v>
      </c>
      <c r="J23" s="65">
        <f t="shared" si="9"/>
        <v>2.914756961087347E-6</v>
      </c>
      <c r="K23" s="52">
        <v>19</v>
      </c>
      <c r="L23" s="51">
        <v>14</v>
      </c>
      <c r="M23" s="65">
        <f t="shared" si="7"/>
        <v>2.1906360323951257E-6</v>
      </c>
      <c r="N23" s="52">
        <v>16</v>
      </c>
      <c r="O23" s="51">
        <v>9</v>
      </c>
      <c r="P23" s="65">
        <f t="shared" si="8"/>
        <v>1.3932824589144224E-6</v>
      </c>
    </row>
    <row r="24" spans="2:16" s="85" customFormat="1" ht="17.25" customHeight="1">
      <c r="B24" s="910"/>
      <c r="C24" s="914" t="s">
        <v>257</v>
      </c>
      <c r="D24" s="916"/>
      <c r="E24" s="52">
        <v>267579</v>
      </c>
      <c r="F24" s="51">
        <v>267579</v>
      </c>
      <c r="G24" s="84">
        <f t="shared" si="6"/>
        <v>4.1423680785984691E-2</v>
      </c>
      <c r="H24" s="334">
        <v>250855</v>
      </c>
      <c r="I24" s="51">
        <v>250855</v>
      </c>
      <c r="J24" s="65">
        <f t="shared" si="9"/>
        <v>4.0621186526309243E-2</v>
      </c>
      <c r="K24" s="52">
        <v>246767</v>
      </c>
      <c r="L24" s="51">
        <v>246766</v>
      </c>
      <c r="M24" s="65">
        <f t="shared" si="7"/>
        <v>3.8612463655001115E-2</v>
      </c>
      <c r="N24" s="52">
        <v>236635</v>
      </c>
      <c r="O24" s="51">
        <v>236634</v>
      </c>
      <c r="P24" s="65">
        <f t="shared" si="8"/>
        <v>3.6633111264750606E-2</v>
      </c>
    </row>
    <row r="25" spans="2:16" s="85" customFormat="1" ht="17.25" customHeight="1">
      <c r="B25" s="910"/>
      <c r="C25" s="914" t="s">
        <v>256</v>
      </c>
      <c r="D25" s="916"/>
      <c r="E25" s="52">
        <v>783678</v>
      </c>
      <c r="F25" s="51">
        <v>783675</v>
      </c>
      <c r="G25" s="84">
        <f t="shared" si="6"/>
        <v>0.12132007010997334</v>
      </c>
      <c r="H25" s="334">
        <v>1456499</v>
      </c>
      <c r="I25" s="51">
        <v>1456496</v>
      </c>
      <c r="J25" s="65">
        <f t="shared" si="9"/>
        <v>0.23585176971088201</v>
      </c>
      <c r="K25" s="52">
        <v>1471227</v>
      </c>
      <c r="L25" s="51">
        <v>1471225</v>
      </c>
      <c r="M25" s="65">
        <f t="shared" si="7"/>
        <v>0.23020846405432277</v>
      </c>
      <c r="N25" s="52">
        <v>1424266</v>
      </c>
      <c r="O25" s="51">
        <v>1424263</v>
      </c>
      <c r="P25" s="65">
        <f t="shared" si="8"/>
        <v>0.22048896164231466</v>
      </c>
    </row>
    <row r="26" spans="2:16" s="85" customFormat="1" ht="17.25" customHeight="1">
      <c r="B26" s="910"/>
      <c r="C26" s="914" t="s">
        <v>583</v>
      </c>
      <c r="D26" s="921"/>
      <c r="E26" s="52">
        <v>54457</v>
      </c>
      <c r="F26" s="51">
        <v>50659</v>
      </c>
      <c r="G26" s="84">
        <f t="shared" si="6"/>
        <v>7.8424773429050798E-3</v>
      </c>
      <c r="H26" s="334">
        <v>56086</v>
      </c>
      <c r="I26" s="51">
        <v>51843</v>
      </c>
      <c r="J26" s="65">
        <f t="shared" si="9"/>
        <v>8.3949858407584062E-3</v>
      </c>
      <c r="K26" s="52">
        <v>56349</v>
      </c>
      <c r="L26" s="51">
        <v>49700</v>
      </c>
      <c r="M26" s="65">
        <f t="shared" si="7"/>
        <v>7.7767579150026965E-3</v>
      </c>
      <c r="N26" s="52">
        <v>44622</v>
      </c>
      <c r="O26" s="51">
        <v>39391</v>
      </c>
      <c r="P26" s="65">
        <f t="shared" si="8"/>
        <v>6.0980877043442239E-3</v>
      </c>
    </row>
    <row r="27" spans="2:16" s="85" customFormat="1" ht="17.25" customHeight="1">
      <c r="B27" s="910"/>
      <c r="C27" s="914" t="s">
        <v>255</v>
      </c>
      <c r="D27" s="916"/>
      <c r="E27" s="52">
        <v>1</v>
      </c>
      <c r="F27" s="51">
        <v>0</v>
      </c>
      <c r="G27" s="84">
        <f t="shared" si="6"/>
        <v>0</v>
      </c>
      <c r="H27" s="334">
        <v>1</v>
      </c>
      <c r="I27" s="51">
        <v>0</v>
      </c>
      <c r="J27" s="65">
        <f t="shared" si="9"/>
        <v>0</v>
      </c>
      <c r="K27" s="52">
        <v>1</v>
      </c>
      <c r="L27" s="51">
        <v>0</v>
      </c>
      <c r="M27" s="65">
        <f t="shared" si="7"/>
        <v>0</v>
      </c>
      <c r="N27" s="52">
        <v>1</v>
      </c>
      <c r="O27" s="51">
        <v>0</v>
      </c>
      <c r="P27" s="65">
        <f t="shared" si="8"/>
        <v>0</v>
      </c>
    </row>
    <row r="28" spans="2:16" s="85" customFormat="1" ht="17.25" customHeight="1">
      <c r="B28" s="910"/>
      <c r="C28" s="914" t="s">
        <v>254</v>
      </c>
      <c r="D28" s="915"/>
      <c r="E28" s="52">
        <v>1940</v>
      </c>
      <c r="F28" s="51">
        <v>1572</v>
      </c>
      <c r="G28" s="84">
        <f t="shared" si="6"/>
        <v>2.4336000282371912E-4</v>
      </c>
      <c r="H28" s="334">
        <v>2740</v>
      </c>
      <c r="I28" s="51">
        <v>999</v>
      </c>
      <c r="J28" s="65">
        <f t="shared" si="9"/>
        <v>1.6176901134034774E-4</v>
      </c>
      <c r="K28" s="52">
        <v>1208</v>
      </c>
      <c r="L28" s="51">
        <v>755</v>
      </c>
      <c r="M28" s="65">
        <f t="shared" si="7"/>
        <v>1.1813787174702285E-4</v>
      </c>
      <c r="N28" s="52">
        <v>1437</v>
      </c>
      <c r="O28" s="51">
        <v>1377</v>
      </c>
      <c r="P28" s="65">
        <f t="shared" si="8"/>
        <v>2.1317221621390664E-4</v>
      </c>
    </row>
    <row r="29" spans="2:16" s="85" customFormat="1" ht="17.25" customHeight="1">
      <c r="B29" s="910"/>
      <c r="C29" s="914" t="s">
        <v>253</v>
      </c>
      <c r="D29" s="915"/>
      <c r="E29" s="52">
        <v>65260</v>
      </c>
      <c r="F29" s="51">
        <v>64960</v>
      </c>
      <c r="G29" s="84">
        <f t="shared" si="6"/>
        <v>1.0056403170120097E-2</v>
      </c>
      <c r="H29" s="334">
        <v>76280</v>
      </c>
      <c r="I29" s="51">
        <v>76202</v>
      </c>
      <c r="J29" s="65">
        <f t="shared" si="9"/>
        <v>1.2339461663820999E-2</v>
      </c>
      <c r="K29" s="52">
        <v>36339</v>
      </c>
      <c r="L29" s="51">
        <v>35796</v>
      </c>
      <c r="M29" s="65">
        <f t="shared" si="7"/>
        <v>5.6011433868297083E-3</v>
      </c>
      <c r="N29" s="52">
        <v>24522</v>
      </c>
      <c r="O29" s="51">
        <v>23736</v>
      </c>
      <c r="P29" s="65">
        <f t="shared" si="8"/>
        <v>3.6745502716436368E-3</v>
      </c>
    </row>
    <row r="30" spans="2:16" s="85" customFormat="1" ht="17.25" customHeight="1">
      <c r="B30" s="910"/>
      <c r="C30" s="922" t="s">
        <v>252</v>
      </c>
      <c r="D30" s="923"/>
      <c r="E30" s="52">
        <v>493409</v>
      </c>
      <c r="F30" s="51">
        <v>493408</v>
      </c>
      <c r="G30" s="84">
        <f t="shared" si="6"/>
        <v>7.6384079054227477E-2</v>
      </c>
      <c r="H30" s="334">
        <v>762344</v>
      </c>
      <c r="I30" s="51">
        <v>762344</v>
      </c>
      <c r="J30" s="65">
        <f t="shared" si="9"/>
        <v>0.12344708226350957</v>
      </c>
      <c r="K30" s="52">
        <v>1157378</v>
      </c>
      <c r="L30" s="51">
        <v>1157378</v>
      </c>
      <c r="M30" s="65">
        <f t="shared" si="7"/>
        <v>0.1810995678501004</v>
      </c>
      <c r="N30" s="52">
        <v>1397000</v>
      </c>
      <c r="O30" s="51">
        <v>1396999</v>
      </c>
      <c r="P30" s="65">
        <f t="shared" si="8"/>
        <v>0.21626824464677658</v>
      </c>
    </row>
    <row r="31" spans="2:16" s="85" customFormat="1" ht="17.25" customHeight="1">
      <c r="B31" s="910"/>
      <c r="C31" s="914" t="s">
        <v>251</v>
      </c>
      <c r="D31" s="915"/>
      <c r="E31" s="52">
        <v>2932</v>
      </c>
      <c r="F31" s="51">
        <v>0</v>
      </c>
      <c r="G31" s="84">
        <f t="shared" si="6"/>
        <v>0</v>
      </c>
      <c r="H31" s="334">
        <v>4661</v>
      </c>
      <c r="I31" s="51">
        <v>0</v>
      </c>
      <c r="J31" s="65">
        <f t="shared" si="9"/>
        <v>0</v>
      </c>
      <c r="K31" s="52">
        <v>5000</v>
      </c>
      <c r="L31" s="51">
        <v>0</v>
      </c>
      <c r="M31" s="65">
        <f t="shared" si="7"/>
        <v>0</v>
      </c>
      <c r="N31" s="52">
        <v>2975</v>
      </c>
      <c r="O31" s="51">
        <v>0</v>
      </c>
      <c r="P31" s="65">
        <f t="shared" si="8"/>
        <v>0</v>
      </c>
    </row>
    <row r="32" spans="2:16" s="85" customFormat="1" ht="17.25" customHeight="1">
      <c r="B32" s="911"/>
      <c r="C32" s="895" t="s">
        <v>250</v>
      </c>
      <c r="D32" s="887"/>
      <c r="E32" s="50">
        <f t="shared" ref="E32:F32" si="10">SUM(E19:E31)</f>
        <v>5413361</v>
      </c>
      <c r="F32" s="49">
        <f t="shared" si="10"/>
        <v>5212765</v>
      </c>
      <c r="G32" s="66">
        <f>SUM(G19:G31)</f>
        <v>0.80698378188256004</v>
      </c>
      <c r="H32" s="338">
        <f t="shared" ref="H32:O32" si="11">SUM(H19:H31)</f>
        <v>6244264</v>
      </c>
      <c r="I32" s="49">
        <f t="shared" si="11"/>
        <v>6175472</v>
      </c>
      <c r="J32" s="336">
        <f t="shared" si="11"/>
        <v>1</v>
      </c>
      <c r="K32" s="50">
        <f t="shared" si="11"/>
        <v>6463404</v>
      </c>
      <c r="L32" s="49">
        <f>SUM(L19:L31)</f>
        <v>6390838</v>
      </c>
      <c r="M32" s="67">
        <f>SUM(M19:M31)</f>
        <v>0.99999999999999989</v>
      </c>
      <c r="N32" s="50">
        <f t="shared" si="11"/>
        <v>6525592</v>
      </c>
      <c r="O32" s="49">
        <f t="shared" si="11"/>
        <v>6459566</v>
      </c>
      <c r="P32" s="67">
        <f>SUM(P19:P31)</f>
        <v>1</v>
      </c>
    </row>
    <row r="33" spans="14:16" ht="17.25" customHeight="1">
      <c r="N33" s="918" t="s">
        <v>530</v>
      </c>
      <c r="O33" s="918"/>
      <c r="P33" s="918"/>
    </row>
    <row r="34" spans="14:16" s="85" customFormat="1" ht="17.25" customHeight="1"/>
  </sheetData>
  <mergeCells count="37">
    <mergeCell ref="N33:P33"/>
    <mergeCell ref="B19:B32"/>
    <mergeCell ref="C19:D19"/>
    <mergeCell ref="C20:D20"/>
    <mergeCell ref="C21:D21"/>
    <mergeCell ref="C22:D22"/>
    <mergeCell ref="C28:D28"/>
    <mergeCell ref="C23:D23"/>
    <mergeCell ref="C24:D24"/>
    <mergeCell ref="C25:D25"/>
    <mergeCell ref="C26:D26"/>
    <mergeCell ref="C27:D27"/>
    <mergeCell ref="C29:D29"/>
    <mergeCell ref="C30:D30"/>
    <mergeCell ref="C31:D31"/>
    <mergeCell ref="C32:D32"/>
    <mergeCell ref="B5:B18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O2:P2"/>
    <mergeCell ref="B3:D4"/>
    <mergeCell ref="E3:G3"/>
    <mergeCell ref="H3:J3"/>
    <mergeCell ref="K3:M3"/>
    <mergeCell ref="N3:P3"/>
  </mergeCells>
  <phoneticPr fontId="9"/>
  <pageMargins left="0.59055118110236227" right="0.59055118110236227" top="0.59055118110236227" bottom="0.35433070866141736" header="0.31496062992125984" footer="0.31496062992125984"/>
  <pageSetup paperSize="9" scale="93" firstPageNumber="111" orientation="landscape" useFirstPageNumber="1" r:id="rId1"/>
  <headerFooter alignWithMargins="0">
    <oddHeader>&amp;R&amp;10社会福祉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24"/>
  <sheetViews>
    <sheetView zoomScaleNormal="100" zoomScaleSheetLayoutView="100" workbookViewId="0">
      <selection activeCell="B65" sqref="B65:C65"/>
    </sheetView>
  </sheetViews>
  <sheetFormatPr defaultRowHeight="13.5"/>
  <cols>
    <col min="1" max="1" width="0.75" style="1" customWidth="1"/>
    <col min="2" max="3" width="5.625" style="1" customWidth="1"/>
    <col min="4" max="12" width="12.625" style="1" customWidth="1"/>
    <col min="13" max="58" width="8.625" style="1" customWidth="1"/>
    <col min="59" max="16384" width="9" style="1"/>
  </cols>
  <sheetData>
    <row r="1" spans="2:58" ht="22.5" customHeight="1">
      <c r="B1" s="339" t="s">
        <v>291</v>
      </c>
      <c r="C1" s="339"/>
      <c r="D1" s="340"/>
      <c r="E1" s="341"/>
      <c r="F1" s="342"/>
      <c r="G1" s="343"/>
      <c r="H1" s="343"/>
      <c r="I1" s="343"/>
      <c r="J1" s="343"/>
      <c r="K1" s="343"/>
      <c r="L1" s="343"/>
      <c r="M1" s="56"/>
      <c r="N1" s="56"/>
      <c r="O1" s="56"/>
      <c r="P1" s="56"/>
      <c r="BF1" s="70"/>
    </row>
    <row r="2" spans="2:58" ht="30" customHeight="1">
      <c r="B2" s="344"/>
      <c r="C2" s="345" t="s">
        <v>290</v>
      </c>
      <c r="D2" s="936" t="s">
        <v>289</v>
      </c>
      <c r="E2" s="936"/>
      <c r="F2" s="937"/>
      <c r="G2" s="938" t="s">
        <v>288</v>
      </c>
      <c r="H2" s="939"/>
      <c r="I2" s="940"/>
      <c r="J2" s="938" t="s">
        <v>287</v>
      </c>
      <c r="K2" s="939"/>
      <c r="L2" s="941"/>
      <c r="M2" s="56"/>
      <c r="N2" s="56"/>
      <c r="O2" s="56"/>
      <c r="P2" s="56"/>
      <c r="BF2" s="70"/>
    </row>
    <row r="3" spans="2:58" ht="30" customHeight="1">
      <c r="B3" s="346" t="s">
        <v>286</v>
      </c>
      <c r="C3" s="347"/>
      <c r="D3" s="942" t="s">
        <v>285</v>
      </c>
      <c r="E3" s="943"/>
      <c r="F3" s="944"/>
      <c r="G3" s="942" t="s">
        <v>589</v>
      </c>
      <c r="H3" s="943"/>
      <c r="I3" s="944"/>
      <c r="J3" s="945" t="s">
        <v>285</v>
      </c>
      <c r="K3" s="943"/>
      <c r="L3" s="946"/>
      <c r="M3" s="56"/>
      <c r="N3" s="56"/>
      <c r="O3" s="56"/>
      <c r="P3" s="56"/>
      <c r="BF3" s="70"/>
    </row>
    <row r="4" spans="2:58" ht="26.25" customHeight="1">
      <c r="B4" s="924" t="s">
        <v>594</v>
      </c>
      <c r="C4" s="925"/>
      <c r="D4" s="926">
        <v>2168938058</v>
      </c>
      <c r="E4" s="927"/>
      <c r="F4" s="928"/>
      <c r="G4" s="926">
        <f>D4/J4</f>
        <v>1972.1814076812705</v>
      </c>
      <c r="H4" s="927"/>
      <c r="I4" s="928"/>
      <c r="J4" s="926">
        <v>1099766</v>
      </c>
      <c r="K4" s="927"/>
      <c r="L4" s="929"/>
      <c r="M4" s="56"/>
      <c r="N4" s="56"/>
      <c r="O4" s="56"/>
      <c r="P4" s="56"/>
      <c r="BF4" s="70"/>
    </row>
    <row r="5" spans="2:58" ht="26.25" customHeight="1">
      <c r="B5" s="924" t="s">
        <v>595</v>
      </c>
      <c r="C5" s="925"/>
      <c r="D5" s="926">
        <v>2180710750</v>
      </c>
      <c r="E5" s="927"/>
      <c r="F5" s="928"/>
      <c r="G5" s="926">
        <f t="shared" ref="G5:G6" si="0">D5/J5</f>
        <v>2063.2499314051074</v>
      </c>
      <c r="H5" s="927"/>
      <c r="I5" s="928"/>
      <c r="J5" s="926">
        <v>1056930</v>
      </c>
      <c r="K5" s="927"/>
      <c r="L5" s="929"/>
      <c r="M5" s="56"/>
      <c r="N5" s="56"/>
      <c r="O5" s="56"/>
      <c r="P5" s="56"/>
    </row>
    <row r="6" spans="2:58" ht="26.25" customHeight="1">
      <c r="B6" s="924" t="s">
        <v>596</v>
      </c>
      <c r="C6" s="925"/>
      <c r="D6" s="926">
        <v>2222391776</v>
      </c>
      <c r="E6" s="927"/>
      <c r="F6" s="928"/>
      <c r="G6" s="926">
        <f t="shared" si="0"/>
        <v>2149.2506278825294</v>
      </c>
      <c r="H6" s="927"/>
      <c r="I6" s="928"/>
      <c r="J6" s="926">
        <v>1034031</v>
      </c>
      <c r="K6" s="927"/>
      <c r="L6" s="929"/>
      <c r="M6" s="56"/>
      <c r="N6" s="56"/>
      <c r="O6" s="56"/>
      <c r="P6" s="56"/>
      <c r="BF6" s="3"/>
    </row>
    <row r="7" spans="2:58" ht="26.25" customHeight="1">
      <c r="B7" s="924" t="s">
        <v>284</v>
      </c>
      <c r="C7" s="925"/>
      <c r="D7" s="926">
        <v>2247274968</v>
      </c>
      <c r="E7" s="927"/>
      <c r="F7" s="928"/>
      <c r="G7" s="926">
        <v>2238</v>
      </c>
      <c r="H7" s="927"/>
      <c r="I7" s="928"/>
      <c r="J7" s="926">
        <f t="shared" ref="J7:J13" si="1">+D7/G7</f>
        <v>1004144.3109919571</v>
      </c>
      <c r="K7" s="927"/>
      <c r="L7" s="92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</row>
    <row r="8" spans="2:58" ht="26.25" customHeight="1">
      <c r="B8" s="924" t="s">
        <v>597</v>
      </c>
      <c r="C8" s="925"/>
      <c r="D8" s="926">
        <v>2448804109</v>
      </c>
      <c r="E8" s="927"/>
      <c r="F8" s="928"/>
      <c r="G8" s="926">
        <v>2350</v>
      </c>
      <c r="H8" s="927"/>
      <c r="I8" s="928"/>
      <c r="J8" s="926">
        <f t="shared" si="1"/>
        <v>1042044.3017021277</v>
      </c>
      <c r="K8" s="927"/>
      <c r="L8" s="929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55"/>
      <c r="BA8" s="55"/>
      <c r="BB8" s="55"/>
      <c r="BC8" s="55"/>
      <c r="BD8" s="55"/>
      <c r="BE8" s="55"/>
      <c r="BF8" s="55"/>
    </row>
    <row r="9" spans="2:58" ht="26.25" customHeight="1">
      <c r="B9" s="924" t="s">
        <v>598</v>
      </c>
      <c r="C9" s="925"/>
      <c r="D9" s="926">
        <v>2699364912</v>
      </c>
      <c r="E9" s="927"/>
      <c r="F9" s="928"/>
      <c r="G9" s="926">
        <v>2505</v>
      </c>
      <c r="H9" s="927"/>
      <c r="I9" s="928"/>
      <c r="J9" s="926">
        <f t="shared" si="1"/>
        <v>1077590.7832335329</v>
      </c>
      <c r="K9" s="927"/>
      <c r="L9" s="929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55"/>
      <c r="BA9" s="55"/>
      <c r="BB9" s="55"/>
      <c r="BC9" s="55"/>
      <c r="BD9" s="55"/>
      <c r="BE9" s="55"/>
      <c r="BF9" s="55"/>
    </row>
    <row r="10" spans="2:58" ht="26.25" customHeight="1">
      <c r="B10" s="924" t="s">
        <v>590</v>
      </c>
      <c r="C10" s="925"/>
      <c r="D10" s="926">
        <v>2762037499</v>
      </c>
      <c r="E10" s="927"/>
      <c r="F10" s="928"/>
      <c r="G10" s="926">
        <v>2605</v>
      </c>
      <c r="H10" s="927"/>
      <c r="I10" s="928"/>
      <c r="J10" s="926">
        <f t="shared" si="1"/>
        <v>1060283.1090211133</v>
      </c>
      <c r="K10" s="927"/>
      <c r="L10" s="929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55"/>
      <c r="BA10" s="55"/>
      <c r="BB10" s="55"/>
      <c r="BC10" s="55"/>
      <c r="BD10" s="55"/>
      <c r="BE10" s="55"/>
      <c r="BF10" s="55"/>
    </row>
    <row r="11" spans="2:58" ht="26.25" customHeight="1">
      <c r="B11" s="924" t="s">
        <v>591</v>
      </c>
      <c r="C11" s="925"/>
      <c r="D11" s="926">
        <v>2791620299</v>
      </c>
      <c r="E11" s="927"/>
      <c r="F11" s="928"/>
      <c r="G11" s="926">
        <v>2692</v>
      </c>
      <c r="H11" s="927"/>
      <c r="I11" s="928"/>
      <c r="J11" s="926">
        <f t="shared" si="1"/>
        <v>1037006.0546062407</v>
      </c>
      <c r="K11" s="927"/>
      <c r="L11" s="929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55"/>
      <c r="BA11" s="55"/>
      <c r="BB11" s="55"/>
      <c r="BC11" s="55"/>
      <c r="BD11" s="55"/>
      <c r="BE11" s="55"/>
      <c r="BF11" s="55"/>
    </row>
    <row r="12" spans="2:58" ht="26.25" customHeight="1">
      <c r="B12" s="924" t="s">
        <v>592</v>
      </c>
      <c r="C12" s="925"/>
      <c r="D12" s="926">
        <v>3008350467</v>
      </c>
      <c r="E12" s="927"/>
      <c r="F12" s="928"/>
      <c r="G12" s="926">
        <v>2836</v>
      </c>
      <c r="H12" s="927"/>
      <c r="I12" s="928"/>
      <c r="J12" s="926">
        <f t="shared" si="1"/>
        <v>1060772.3790550071</v>
      </c>
      <c r="K12" s="927"/>
      <c r="L12" s="929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55"/>
      <c r="BA12" s="55"/>
      <c r="BB12" s="55"/>
      <c r="BC12" s="55"/>
      <c r="BD12" s="55"/>
      <c r="BE12" s="55"/>
      <c r="BF12" s="55"/>
    </row>
    <row r="13" spans="2:58" ht="26.25" customHeight="1">
      <c r="B13" s="930" t="s">
        <v>593</v>
      </c>
      <c r="C13" s="931"/>
      <c r="D13" s="932">
        <v>3102423739</v>
      </c>
      <c r="E13" s="933"/>
      <c r="F13" s="934"/>
      <c r="G13" s="932">
        <v>2936</v>
      </c>
      <c r="H13" s="933"/>
      <c r="I13" s="934"/>
      <c r="J13" s="932">
        <f t="shared" si="1"/>
        <v>1056683.8348092644</v>
      </c>
      <c r="K13" s="933"/>
      <c r="L13" s="935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55"/>
      <c r="BA13" s="55"/>
      <c r="BB13" s="55"/>
      <c r="BC13" s="55"/>
      <c r="BD13" s="55"/>
      <c r="BE13" s="55"/>
      <c r="BF13" s="55"/>
    </row>
    <row r="14" spans="2:58" ht="30" customHeight="1">
      <c r="B14" s="100"/>
      <c r="C14" s="100"/>
      <c r="D14" s="348"/>
      <c r="E14" s="348"/>
      <c r="F14" s="348"/>
      <c r="G14" s="348"/>
      <c r="H14" s="348"/>
      <c r="I14" s="348"/>
      <c r="J14" s="348"/>
      <c r="K14" s="348"/>
      <c r="L14" s="6" t="s">
        <v>588</v>
      </c>
      <c r="M14" s="56"/>
      <c r="N14" s="56"/>
      <c r="O14" s="56"/>
      <c r="P14" s="56"/>
      <c r="BF14" s="70"/>
    </row>
    <row r="15" spans="2:58" ht="27" customHeight="1"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2:58" ht="27" customHeight="1"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BF16" s="3"/>
    </row>
    <row r="17" spans="2:58" ht="27" customHeight="1">
      <c r="C17" s="70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</row>
    <row r="18" spans="2:58" ht="27" customHeight="1"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</row>
    <row r="19" spans="2:58" ht="27" customHeight="1">
      <c r="B19" s="70"/>
      <c r="C19" s="70"/>
      <c r="D19" s="4"/>
      <c r="E19" s="4"/>
      <c r="F19" s="4"/>
      <c r="G19" s="4"/>
      <c r="H19" s="4"/>
      <c r="I19" s="4"/>
      <c r="J19" s="4"/>
      <c r="K19" s="2"/>
      <c r="L19" s="2"/>
      <c r="M19" s="2"/>
      <c r="N19" s="2"/>
      <c r="O19" s="2"/>
      <c r="P19" s="2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55"/>
      <c r="BA19" s="55"/>
      <c r="BB19" s="55"/>
      <c r="BC19" s="55"/>
      <c r="BD19" s="55"/>
      <c r="BE19" s="55"/>
      <c r="BF19" s="55"/>
    </row>
    <row r="20" spans="2:58" ht="27" customHeight="1">
      <c r="B20" s="70"/>
      <c r="C20" s="70"/>
      <c r="D20" s="4"/>
      <c r="E20" s="4"/>
      <c r="F20" s="4"/>
      <c r="G20" s="4"/>
      <c r="H20" s="4"/>
      <c r="I20" s="4"/>
      <c r="J20" s="4"/>
      <c r="K20" s="2"/>
      <c r="L20" s="2"/>
      <c r="M20" s="2"/>
      <c r="N20" s="2"/>
      <c r="O20" s="2"/>
      <c r="P20" s="2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55"/>
      <c r="BA20" s="55"/>
      <c r="BB20" s="55"/>
      <c r="BC20" s="55"/>
      <c r="BD20" s="55"/>
      <c r="BE20" s="55"/>
      <c r="BF20" s="55"/>
    </row>
    <row r="21" spans="2:58" ht="27" customHeight="1">
      <c r="B21" s="70"/>
      <c r="C21" s="70"/>
      <c r="D21" s="4"/>
      <c r="E21" s="4"/>
      <c r="F21" s="4"/>
      <c r="G21" s="4"/>
      <c r="H21" s="4"/>
      <c r="I21" s="4"/>
      <c r="J21" s="4"/>
      <c r="K21" s="2"/>
      <c r="L21" s="2"/>
      <c r="M21" s="2"/>
      <c r="N21" s="2"/>
      <c r="O21" s="2"/>
      <c r="P21" s="2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55"/>
      <c r="BA21" s="55"/>
      <c r="BB21" s="55"/>
      <c r="BC21" s="55"/>
      <c r="BD21" s="55"/>
      <c r="BE21" s="55"/>
      <c r="BF21" s="55"/>
    </row>
    <row r="22" spans="2:58" ht="27" customHeight="1">
      <c r="B22" s="70"/>
      <c r="C22" s="70"/>
      <c r="D22" s="4"/>
      <c r="E22" s="4"/>
      <c r="F22" s="4"/>
      <c r="G22" s="4"/>
      <c r="H22" s="4"/>
      <c r="I22" s="4"/>
      <c r="J22" s="4"/>
      <c r="K22" s="2"/>
      <c r="L22" s="2"/>
      <c r="M22" s="2"/>
      <c r="N22" s="2"/>
      <c r="O22" s="2"/>
      <c r="P22" s="2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55"/>
      <c r="BA22" s="55"/>
      <c r="BB22" s="55"/>
      <c r="BC22" s="55"/>
      <c r="BD22" s="55"/>
      <c r="BE22" s="55"/>
      <c r="BF22" s="55"/>
    </row>
    <row r="23" spans="2:58" ht="27" customHeight="1">
      <c r="B23" s="70"/>
      <c r="C23" s="70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55"/>
      <c r="BA23" s="55"/>
      <c r="BB23" s="55"/>
      <c r="BC23" s="55"/>
      <c r="BD23" s="55"/>
      <c r="BE23" s="55"/>
      <c r="BF23" s="55"/>
    </row>
    <row r="24" spans="2:58" ht="27" customHeight="1">
      <c r="BF24" s="70"/>
    </row>
  </sheetData>
  <mergeCells count="46">
    <mergeCell ref="B4:C4"/>
    <mergeCell ref="D4:F4"/>
    <mergeCell ref="G4:I4"/>
    <mergeCell ref="J4:L4"/>
    <mergeCell ref="D2:F2"/>
    <mergeCell ref="G2:I2"/>
    <mergeCell ref="J2:L2"/>
    <mergeCell ref="D3:F3"/>
    <mergeCell ref="G3:I3"/>
    <mergeCell ref="J3:L3"/>
    <mergeCell ref="B7:C7"/>
    <mergeCell ref="D7:F7"/>
    <mergeCell ref="G7:I7"/>
    <mergeCell ref="J7:L7"/>
    <mergeCell ref="B5:C5"/>
    <mergeCell ref="D5:F5"/>
    <mergeCell ref="G5:I5"/>
    <mergeCell ref="J5:L5"/>
    <mergeCell ref="B6:C6"/>
    <mergeCell ref="D6:F6"/>
    <mergeCell ref="G6:I6"/>
    <mergeCell ref="J6:L6"/>
    <mergeCell ref="B8:C8"/>
    <mergeCell ref="D8:F8"/>
    <mergeCell ref="G8:I8"/>
    <mergeCell ref="J8:L8"/>
    <mergeCell ref="B9:C9"/>
    <mergeCell ref="D9:F9"/>
    <mergeCell ref="G9:I9"/>
    <mergeCell ref="J9:L9"/>
    <mergeCell ref="B10:C10"/>
    <mergeCell ref="D10:F10"/>
    <mergeCell ref="G10:I10"/>
    <mergeCell ref="J10:L10"/>
    <mergeCell ref="B11:C11"/>
    <mergeCell ref="D11:F11"/>
    <mergeCell ref="G11:I11"/>
    <mergeCell ref="J11:L11"/>
    <mergeCell ref="B12:C12"/>
    <mergeCell ref="D12:F12"/>
    <mergeCell ref="G12:I12"/>
    <mergeCell ref="J12:L12"/>
    <mergeCell ref="B13:C13"/>
    <mergeCell ref="D13:F13"/>
    <mergeCell ref="G13:I13"/>
    <mergeCell ref="J13:L13"/>
  </mergeCells>
  <phoneticPr fontId="9"/>
  <pageMargins left="0.59055118110236227" right="0.59055118110236227" top="0.59055118110236227" bottom="0.59055118110236227" header="0.31496062992125984" footer="0.31496062992125984"/>
  <pageSetup paperSize="9" firstPageNumber="112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30"/>
  <sheetViews>
    <sheetView zoomScale="90" zoomScaleNormal="90" zoomScaleSheetLayoutView="100" workbookViewId="0">
      <selection activeCell="B65" sqref="B65:C65"/>
    </sheetView>
  </sheetViews>
  <sheetFormatPr defaultRowHeight="13.5"/>
  <cols>
    <col min="1" max="1" width="0.625" style="35" customWidth="1"/>
    <col min="2" max="2" width="1.125" style="35" customWidth="1"/>
    <col min="3" max="3" width="15.625" style="35" customWidth="1"/>
    <col min="4" max="4" width="1.125" style="35" customWidth="1"/>
    <col min="5" max="5" width="10.125" style="218" customWidth="1"/>
    <col min="6" max="6" width="10.125" style="35" customWidth="1"/>
    <col min="7" max="7" width="6.625" style="35" customWidth="1"/>
    <col min="8" max="9" width="10.125" style="35" customWidth="1"/>
    <col min="10" max="10" width="6.625" style="35" customWidth="1"/>
    <col min="11" max="12" width="10.125" style="35" customWidth="1"/>
    <col min="13" max="13" width="6.625" style="35" customWidth="1"/>
    <col min="14" max="15" width="10.125" style="35" customWidth="1"/>
    <col min="16" max="16" width="6.625" style="35" customWidth="1"/>
    <col min="17" max="16384" width="9" style="35"/>
  </cols>
  <sheetData>
    <row r="1" spans="2:16" ht="24" customHeight="1">
      <c r="B1" s="349" t="s">
        <v>603</v>
      </c>
      <c r="D1" s="85"/>
      <c r="E1" s="85"/>
      <c r="N1" s="234"/>
    </row>
    <row r="2" spans="2:16" s="350" customFormat="1" ht="24" customHeight="1">
      <c r="C2" s="85" t="s">
        <v>300</v>
      </c>
      <c r="E2" s="351"/>
      <c r="F2" s="351"/>
      <c r="G2" s="351"/>
      <c r="H2" s="351"/>
      <c r="I2" s="351"/>
      <c r="J2" s="351"/>
      <c r="K2" s="352"/>
      <c r="L2" s="351"/>
      <c r="N2" s="351"/>
      <c r="P2" s="106" t="s">
        <v>584</v>
      </c>
    </row>
    <row r="3" spans="2:16" s="350" customFormat="1" ht="24" customHeight="1">
      <c r="B3" s="947" t="s">
        <v>295</v>
      </c>
      <c r="C3" s="485"/>
      <c r="D3" s="486"/>
      <c r="E3" s="484" t="s">
        <v>305</v>
      </c>
      <c r="F3" s="485"/>
      <c r="G3" s="486"/>
      <c r="H3" s="484" t="s">
        <v>585</v>
      </c>
      <c r="I3" s="485"/>
      <c r="J3" s="486"/>
      <c r="K3" s="484" t="s">
        <v>586</v>
      </c>
      <c r="L3" s="485"/>
      <c r="M3" s="486"/>
      <c r="N3" s="484" t="s">
        <v>587</v>
      </c>
      <c r="O3" s="485"/>
      <c r="P3" s="951"/>
    </row>
    <row r="4" spans="2:16" s="350" customFormat="1" ht="29.25" customHeight="1">
      <c r="B4" s="948"/>
      <c r="C4" s="949"/>
      <c r="D4" s="950"/>
      <c r="E4" s="353" t="s">
        <v>294</v>
      </c>
      <c r="F4" s="353" t="s">
        <v>293</v>
      </c>
      <c r="G4" s="354" t="s">
        <v>292</v>
      </c>
      <c r="H4" s="353" t="s">
        <v>294</v>
      </c>
      <c r="I4" s="353" t="s">
        <v>293</v>
      </c>
      <c r="J4" s="354" t="s">
        <v>292</v>
      </c>
      <c r="K4" s="353" t="s">
        <v>294</v>
      </c>
      <c r="L4" s="353" t="s">
        <v>293</v>
      </c>
      <c r="M4" s="354" t="s">
        <v>292</v>
      </c>
      <c r="N4" s="355" t="s">
        <v>294</v>
      </c>
      <c r="O4" s="353" t="s">
        <v>293</v>
      </c>
      <c r="P4" s="356" t="s">
        <v>292</v>
      </c>
    </row>
    <row r="5" spans="2:16" s="365" customFormat="1" ht="27" customHeight="1">
      <c r="B5" s="357"/>
      <c r="C5" s="358" t="s">
        <v>307</v>
      </c>
      <c r="D5" s="359"/>
      <c r="E5" s="360">
        <v>158339000</v>
      </c>
      <c r="F5" s="361">
        <v>159238869</v>
      </c>
      <c r="G5" s="362">
        <f>F5/F10</f>
        <v>0.70331630968053271</v>
      </c>
      <c r="H5" s="361">
        <v>170403000</v>
      </c>
      <c r="I5" s="361">
        <v>170231411</v>
      </c>
      <c r="J5" s="363">
        <f>I5/I10</f>
        <v>0.7147488579417286</v>
      </c>
      <c r="K5" s="361">
        <v>186629000</v>
      </c>
      <c r="L5" s="361">
        <v>186838973</v>
      </c>
      <c r="M5" s="363">
        <f>L5/L10</f>
        <v>0.72363202701723139</v>
      </c>
      <c r="N5" s="360">
        <v>201726000</v>
      </c>
      <c r="O5" s="361">
        <v>202539870</v>
      </c>
      <c r="P5" s="364">
        <f>O5/O10</f>
        <v>0.73454456620997444</v>
      </c>
    </row>
    <row r="6" spans="2:16" s="350" customFormat="1" ht="27" customHeight="1">
      <c r="B6" s="366"/>
      <c r="C6" s="367" t="s">
        <v>306</v>
      </c>
      <c r="D6" s="355"/>
      <c r="E6" s="360">
        <v>71000</v>
      </c>
      <c r="F6" s="361">
        <v>73000</v>
      </c>
      <c r="G6" s="362">
        <f>F6/F10</f>
        <v>3.2242184919486518E-4</v>
      </c>
      <c r="H6" s="361">
        <v>58000</v>
      </c>
      <c r="I6" s="361">
        <v>59000</v>
      </c>
      <c r="J6" s="363">
        <f>I6/I10</f>
        <v>2.4772268743376619E-4</v>
      </c>
      <c r="K6" s="361">
        <v>70000</v>
      </c>
      <c r="L6" s="361">
        <v>80100</v>
      </c>
      <c r="M6" s="363">
        <f>L6/L10</f>
        <v>3.1022930833643703E-4</v>
      </c>
      <c r="N6" s="360">
        <v>55000</v>
      </c>
      <c r="O6" s="361">
        <v>81000</v>
      </c>
      <c r="P6" s="364">
        <f>O6/O10</f>
        <v>2.9375998840627246E-4</v>
      </c>
    </row>
    <row r="7" spans="2:16" s="350" customFormat="1" ht="27" customHeight="1">
      <c r="B7" s="366"/>
      <c r="C7" s="367" t="s">
        <v>299</v>
      </c>
      <c r="D7" s="355"/>
      <c r="E7" s="360">
        <v>65825000</v>
      </c>
      <c r="F7" s="361">
        <v>65825000</v>
      </c>
      <c r="G7" s="362">
        <f>F7/F10</f>
        <v>0.29073175648290411</v>
      </c>
      <c r="H7" s="361">
        <v>65634000</v>
      </c>
      <c r="I7" s="361">
        <v>65634000</v>
      </c>
      <c r="J7" s="363">
        <f>I7/I10</f>
        <v>0.27557679435640359</v>
      </c>
      <c r="K7" s="361">
        <v>70189000</v>
      </c>
      <c r="L7" s="361">
        <v>70189000</v>
      </c>
      <c r="M7" s="363">
        <f>L7/L10</f>
        <v>0.27184375683927814</v>
      </c>
      <c r="N7" s="360">
        <v>71575000</v>
      </c>
      <c r="O7" s="361">
        <v>71506000</v>
      </c>
      <c r="P7" s="364">
        <f>O7/O10</f>
        <v>0.25932841643183852</v>
      </c>
    </row>
    <row r="8" spans="2:16" s="350" customFormat="1" ht="27" customHeight="1">
      <c r="B8" s="366"/>
      <c r="C8" s="367" t="s">
        <v>298</v>
      </c>
      <c r="D8" s="355"/>
      <c r="E8" s="360">
        <v>932000</v>
      </c>
      <c r="F8" s="361">
        <v>931471</v>
      </c>
      <c r="G8" s="362">
        <f>F8/F10</f>
        <v>4.1140630450875373E-3</v>
      </c>
      <c r="H8" s="361">
        <v>1879000</v>
      </c>
      <c r="I8" s="361">
        <v>1877690</v>
      </c>
      <c r="J8" s="363">
        <f>I8/I10</f>
        <v>7.8838375079238725E-3</v>
      </c>
      <c r="K8" s="361">
        <v>722000</v>
      </c>
      <c r="L8" s="361">
        <v>720238</v>
      </c>
      <c r="M8" s="363">
        <f>L8/L10</f>
        <v>2.7894998324296972E-3</v>
      </c>
      <c r="N8" s="360">
        <v>1130000</v>
      </c>
      <c r="O8" s="361">
        <v>1128990</v>
      </c>
      <c r="P8" s="364">
        <f>O8/O10</f>
        <v>4.094470238404908E-3</v>
      </c>
    </row>
    <row r="9" spans="2:16" s="350" customFormat="1" ht="27" customHeight="1">
      <c r="B9" s="366"/>
      <c r="C9" s="367" t="s">
        <v>297</v>
      </c>
      <c r="D9" s="355"/>
      <c r="E9" s="360">
        <v>540000</v>
      </c>
      <c r="F9" s="361">
        <v>343115</v>
      </c>
      <c r="G9" s="362">
        <f>F9/F10</f>
        <v>1.5154489422807692E-3</v>
      </c>
      <c r="H9" s="361">
        <v>536000</v>
      </c>
      <c r="I9" s="361">
        <v>367445</v>
      </c>
      <c r="J9" s="363">
        <f>I9/I10-0.001</f>
        <v>5.427875065101733E-4</v>
      </c>
      <c r="K9" s="361">
        <v>533000</v>
      </c>
      <c r="L9" s="361">
        <v>367797</v>
      </c>
      <c r="M9" s="363">
        <f>L9/L10</f>
        <v>1.4244870027243014E-3</v>
      </c>
      <c r="N9" s="360">
        <v>515000</v>
      </c>
      <c r="O9" s="361">
        <v>479445</v>
      </c>
      <c r="P9" s="364">
        <f>O9/O10</f>
        <v>1.738787131375868E-3</v>
      </c>
    </row>
    <row r="10" spans="2:16" s="350" customFormat="1" ht="27" customHeight="1">
      <c r="B10" s="368"/>
      <c r="C10" s="369" t="s">
        <v>109</v>
      </c>
      <c r="D10" s="370"/>
      <c r="E10" s="371">
        <f t="shared" ref="E10:P10" si="0">SUM(E5:E9)</f>
        <v>225707000</v>
      </c>
      <c r="F10" s="371">
        <f t="shared" si="0"/>
        <v>226411455</v>
      </c>
      <c r="G10" s="372">
        <f t="shared" si="0"/>
        <v>0.99999999999999989</v>
      </c>
      <c r="H10" s="373">
        <f>SUM(H5:H9)</f>
        <v>238510000</v>
      </c>
      <c r="I10" s="373">
        <f t="shared" si="0"/>
        <v>238169546</v>
      </c>
      <c r="J10" s="374">
        <f t="shared" si="0"/>
        <v>0.999</v>
      </c>
      <c r="K10" s="373">
        <f t="shared" si="0"/>
        <v>258143000</v>
      </c>
      <c r="L10" s="373">
        <f t="shared" si="0"/>
        <v>258196108</v>
      </c>
      <c r="M10" s="374">
        <f t="shared" si="0"/>
        <v>1</v>
      </c>
      <c r="N10" s="371">
        <f t="shared" si="0"/>
        <v>275001000</v>
      </c>
      <c r="O10" s="371">
        <f t="shared" si="0"/>
        <v>275735305</v>
      </c>
      <c r="P10" s="375">
        <f t="shared" si="0"/>
        <v>1</v>
      </c>
    </row>
    <row r="11" spans="2:16" s="350" customFormat="1" ht="24" customHeight="1">
      <c r="C11" s="351"/>
      <c r="D11" s="351"/>
      <c r="E11" s="376"/>
      <c r="F11" s="376"/>
      <c r="G11" s="377"/>
      <c r="H11" s="376"/>
      <c r="I11" s="376"/>
      <c r="J11" s="376"/>
      <c r="K11" s="376"/>
      <c r="L11" s="376"/>
      <c r="M11" s="376"/>
      <c r="N11" s="376"/>
      <c r="O11" s="378"/>
    </row>
    <row r="12" spans="2:16" s="350" customFormat="1" ht="24" customHeight="1">
      <c r="C12" s="100" t="s">
        <v>296</v>
      </c>
      <c r="D12" s="351"/>
      <c r="E12" s="376"/>
      <c r="F12" s="376"/>
      <c r="G12" s="377"/>
      <c r="H12" s="376"/>
      <c r="I12" s="376"/>
      <c r="J12" s="376"/>
      <c r="K12" s="376"/>
      <c r="L12" s="376"/>
      <c r="N12" s="376"/>
      <c r="O12" s="378"/>
      <c r="P12" s="379" t="s">
        <v>584</v>
      </c>
    </row>
    <row r="13" spans="2:16" s="350" customFormat="1" ht="24" customHeight="1">
      <c r="B13" s="947" t="s">
        <v>295</v>
      </c>
      <c r="C13" s="485"/>
      <c r="D13" s="486"/>
      <c r="E13" s="484" t="s">
        <v>305</v>
      </c>
      <c r="F13" s="485"/>
      <c r="G13" s="486"/>
      <c r="H13" s="484" t="s">
        <v>585</v>
      </c>
      <c r="I13" s="485"/>
      <c r="J13" s="486"/>
      <c r="K13" s="484" t="s">
        <v>586</v>
      </c>
      <c r="L13" s="485"/>
      <c r="M13" s="486"/>
      <c r="N13" s="484" t="s">
        <v>587</v>
      </c>
      <c r="O13" s="485"/>
      <c r="P13" s="951"/>
    </row>
    <row r="14" spans="2:16" s="350" customFormat="1" ht="29.25" customHeight="1">
      <c r="B14" s="948"/>
      <c r="C14" s="949"/>
      <c r="D14" s="950"/>
      <c r="E14" s="353" t="s">
        <v>294</v>
      </c>
      <c r="F14" s="353" t="s">
        <v>293</v>
      </c>
      <c r="G14" s="354" t="s">
        <v>292</v>
      </c>
      <c r="H14" s="353" t="s">
        <v>294</v>
      </c>
      <c r="I14" s="353" t="s">
        <v>293</v>
      </c>
      <c r="J14" s="354" t="s">
        <v>292</v>
      </c>
      <c r="K14" s="353" t="s">
        <v>294</v>
      </c>
      <c r="L14" s="353" t="s">
        <v>293</v>
      </c>
      <c r="M14" s="354" t="s">
        <v>292</v>
      </c>
      <c r="N14" s="355" t="s">
        <v>294</v>
      </c>
      <c r="O14" s="353" t="s">
        <v>293</v>
      </c>
      <c r="P14" s="356" t="s">
        <v>292</v>
      </c>
    </row>
    <row r="15" spans="2:16" s="350" customFormat="1" ht="27" customHeight="1">
      <c r="B15" s="366"/>
      <c r="C15" s="367" t="s">
        <v>304</v>
      </c>
      <c r="D15" s="355"/>
      <c r="E15" s="317">
        <v>11720000</v>
      </c>
      <c r="F15" s="42">
        <v>11297156</v>
      </c>
      <c r="G15" s="84">
        <f>F15/F19</f>
        <v>5.0228045158679527E-2</v>
      </c>
      <c r="H15" s="42">
        <v>4351000</v>
      </c>
      <c r="I15" s="42">
        <v>4025747</v>
      </c>
      <c r="J15" s="64">
        <f>I15/I19</f>
        <v>1.7333823194596091E-2</v>
      </c>
      <c r="K15" s="42">
        <v>4522000</v>
      </c>
      <c r="L15" s="42">
        <v>4213361</v>
      </c>
      <c r="M15" s="64">
        <f>L15/L19</f>
        <v>1.6842842912556721E-2</v>
      </c>
      <c r="N15" s="317">
        <v>4778000</v>
      </c>
      <c r="O15" s="42">
        <v>4480839</v>
      </c>
      <c r="P15" s="65">
        <f>O15/O19</f>
        <v>1.6781736299623474E-2</v>
      </c>
    </row>
    <row r="16" spans="2:16" s="350" customFormat="1" ht="27" customHeight="1">
      <c r="B16" s="366"/>
      <c r="C16" s="367" t="s">
        <v>303</v>
      </c>
      <c r="D16" s="355"/>
      <c r="E16" s="317">
        <v>213372000</v>
      </c>
      <c r="F16" s="42">
        <v>213290923</v>
      </c>
      <c r="G16" s="84">
        <f>F16/F19</f>
        <v>0.94830823902763117</v>
      </c>
      <c r="H16" s="42">
        <v>227966000</v>
      </c>
      <c r="I16" s="42">
        <v>227866979</v>
      </c>
      <c r="J16" s="64">
        <f>I16/I19</f>
        <v>0.98113615333321758</v>
      </c>
      <c r="K16" s="42">
        <v>245737000</v>
      </c>
      <c r="L16" s="42">
        <v>245649275</v>
      </c>
      <c r="M16" s="64">
        <f>L16/L19</f>
        <v>0.98197903061438296</v>
      </c>
      <c r="N16" s="317">
        <v>262072000</v>
      </c>
      <c r="O16" s="42">
        <v>262070603</v>
      </c>
      <c r="P16" s="65">
        <f>O16/O19-0.001</f>
        <v>0.98051255856979291</v>
      </c>
    </row>
    <row r="17" spans="2:16" s="350" customFormat="1" ht="27" customHeight="1">
      <c r="B17" s="366"/>
      <c r="C17" s="367" t="s">
        <v>302</v>
      </c>
      <c r="D17" s="355"/>
      <c r="E17" s="317">
        <v>510000</v>
      </c>
      <c r="F17" s="42">
        <v>329215</v>
      </c>
      <c r="G17" s="84">
        <f>F17/F19</f>
        <v>1.4637158136892754E-3</v>
      </c>
      <c r="H17" s="42">
        <v>520000</v>
      </c>
      <c r="I17" s="42">
        <v>355345</v>
      </c>
      <c r="J17" s="64">
        <f>I17/I19</f>
        <v>1.5300234721863416E-3</v>
      </c>
      <c r="K17" s="42">
        <v>520000</v>
      </c>
      <c r="L17" s="42">
        <v>294717</v>
      </c>
      <c r="M17" s="64">
        <f>L17/L19</f>
        <v>1.1781264730603381E-3</v>
      </c>
      <c r="N17" s="317">
        <v>520000</v>
      </c>
      <c r="O17" s="42">
        <v>455435</v>
      </c>
      <c r="P17" s="65">
        <f>O17/O19</f>
        <v>1.7057051305835842E-3</v>
      </c>
    </row>
    <row r="18" spans="2:16" s="350" customFormat="1" ht="27" customHeight="1">
      <c r="B18" s="366"/>
      <c r="C18" s="367" t="s">
        <v>301</v>
      </c>
      <c r="D18" s="355"/>
      <c r="E18" s="317">
        <v>105000</v>
      </c>
      <c r="F18" s="42">
        <v>0</v>
      </c>
      <c r="G18" s="84">
        <f>F18/F19</f>
        <v>0</v>
      </c>
      <c r="H18" s="42">
        <v>105000</v>
      </c>
      <c r="I18" s="42">
        <v>0</v>
      </c>
      <c r="J18" s="64">
        <f>I18/I19</f>
        <v>0</v>
      </c>
      <c r="K18" s="42">
        <v>105000</v>
      </c>
      <c r="L18" s="42">
        <v>0</v>
      </c>
      <c r="M18" s="64">
        <f>L18/L19</f>
        <v>0</v>
      </c>
      <c r="N18" s="317">
        <v>105000</v>
      </c>
      <c r="O18" s="42">
        <v>0</v>
      </c>
      <c r="P18" s="380">
        <f>O18/O19</f>
        <v>0</v>
      </c>
    </row>
    <row r="19" spans="2:16" s="350" customFormat="1" ht="27" customHeight="1">
      <c r="B19" s="368"/>
      <c r="C19" s="369" t="s">
        <v>109</v>
      </c>
      <c r="D19" s="370"/>
      <c r="E19" s="381">
        <f t="shared" ref="E19:O19" si="1">SUM(E15:E18)</f>
        <v>225707000</v>
      </c>
      <c r="F19" s="381">
        <f t="shared" si="1"/>
        <v>224917294</v>
      </c>
      <c r="G19" s="382">
        <f t="shared" si="1"/>
        <v>1</v>
      </c>
      <c r="H19" s="383">
        <f t="shared" si="1"/>
        <v>232942000</v>
      </c>
      <c r="I19" s="383">
        <f t="shared" si="1"/>
        <v>232248071</v>
      </c>
      <c r="J19" s="66">
        <f t="shared" si="1"/>
        <v>1</v>
      </c>
      <c r="K19" s="383">
        <f t="shared" si="1"/>
        <v>250884000</v>
      </c>
      <c r="L19" s="383">
        <f t="shared" si="1"/>
        <v>250157353</v>
      </c>
      <c r="M19" s="66">
        <f t="shared" si="1"/>
        <v>1</v>
      </c>
      <c r="N19" s="381">
        <f t="shared" si="1"/>
        <v>267475000</v>
      </c>
      <c r="O19" s="381">
        <f t="shared" si="1"/>
        <v>267006877</v>
      </c>
      <c r="P19" s="384">
        <f>SUM(P15:P18)+0.001</f>
        <v>0.99999999999999989</v>
      </c>
    </row>
    <row r="20" spans="2:16" s="350" customFormat="1" ht="24" customHeight="1">
      <c r="C20" s="100"/>
      <c r="D20" s="351"/>
      <c r="E20" s="376"/>
      <c r="F20" s="376"/>
      <c r="G20" s="377"/>
      <c r="H20" s="376"/>
      <c r="I20" s="376"/>
      <c r="J20" s="376"/>
      <c r="K20" s="376"/>
      <c r="L20" s="376"/>
      <c r="N20" s="376"/>
      <c r="O20" s="378"/>
      <c r="P20" s="119" t="s">
        <v>588</v>
      </c>
    </row>
    <row r="21" spans="2:16" s="350" customFormat="1" ht="24" customHeight="1">
      <c r="C21" s="177"/>
      <c r="D21" s="177"/>
      <c r="E21" s="385"/>
      <c r="O21" s="378"/>
    </row>
    <row r="22" spans="2:16" s="350" customFormat="1" ht="24" customHeight="1">
      <c r="C22" s="177"/>
      <c r="D22" s="177"/>
      <c r="E22" s="385"/>
      <c r="F22" s="386"/>
      <c r="G22" s="377"/>
      <c r="H22" s="386"/>
      <c r="I22" s="386"/>
      <c r="J22" s="386"/>
      <c r="K22" s="386"/>
      <c r="L22" s="386"/>
      <c r="M22" s="386"/>
      <c r="N22" s="378"/>
      <c r="O22" s="378"/>
    </row>
    <row r="23" spans="2:16" s="350" customFormat="1" ht="24" customHeight="1">
      <c r="C23" s="177"/>
      <c r="D23" s="177"/>
      <c r="E23" s="385"/>
      <c r="F23" s="386"/>
      <c r="G23" s="377"/>
      <c r="H23" s="386"/>
      <c r="I23" s="386"/>
      <c r="J23" s="386"/>
      <c r="K23" s="386"/>
      <c r="L23" s="386"/>
      <c r="M23" s="386"/>
      <c r="N23" s="378"/>
      <c r="O23" s="378"/>
    </row>
    <row r="24" spans="2:16" s="350" customFormat="1" ht="24" customHeight="1">
      <c r="C24" s="177"/>
      <c r="D24" s="177"/>
      <c r="E24" s="385"/>
      <c r="F24" s="386"/>
      <c r="G24" s="377"/>
      <c r="H24" s="386"/>
      <c r="I24" s="386"/>
      <c r="J24" s="386"/>
      <c r="K24" s="386"/>
      <c r="L24" s="386"/>
      <c r="M24" s="386"/>
      <c r="N24" s="378"/>
      <c r="O24" s="378"/>
    </row>
    <row r="25" spans="2:16" ht="24" customHeight="1">
      <c r="C25" s="104"/>
      <c r="D25" s="104"/>
      <c r="E25" s="105"/>
      <c r="F25" s="231"/>
      <c r="G25" s="387"/>
      <c r="H25" s="231"/>
      <c r="I25" s="231"/>
      <c r="J25" s="231"/>
      <c r="K25" s="231"/>
      <c r="L25" s="231"/>
      <c r="M25" s="231"/>
      <c r="N25" s="388"/>
      <c r="O25" s="388"/>
    </row>
    <row r="26" spans="2:16" ht="24" customHeight="1">
      <c r="F26" s="85"/>
      <c r="G26" s="387"/>
      <c r="H26" s="85"/>
      <c r="I26" s="85"/>
      <c r="J26" s="85"/>
      <c r="K26" s="85"/>
      <c r="L26" s="85"/>
      <c r="M26" s="85"/>
    </row>
    <row r="27" spans="2:16" ht="24" customHeight="1">
      <c r="F27" s="85"/>
      <c r="G27" s="387"/>
      <c r="H27" s="85"/>
      <c r="I27" s="85"/>
      <c r="J27" s="85"/>
      <c r="K27" s="85"/>
      <c r="L27" s="85"/>
      <c r="M27" s="85"/>
    </row>
    <row r="28" spans="2:16" s="229" customFormat="1" ht="24" customHeight="1">
      <c r="E28" s="230"/>
      <c r="F28" s="231"/>
      <c r="G28" s="387"/>
      <c r="H28" s="231"/>
      <c r="I28" s="231"/>
      <c r="J28" s="231"/>
      <c r="K28" s="231"/>
      <c r="L28" s="233"/>
      <c r="M28" s="231"/>
    </row>
    <row r="29" spans="2:16" ht="24" customHeight="1">
      <c r="G29" s="389"/>
    </row>
    <row r="30" spans="2:16" ht="24" customHeight="1">
      <c r="G30" s="389"/>
    </row>
  </sheetData>
  <mergeCells count="10">
    <mergeCell ref="B3:D4"/>
    <mergeCell ref="E3:G3"/>
    <mergeCell ref="H3:J3"/>
    <mergeCell ref="K3:M3"/>
    <mergeCell ref="N3:P3"/>
    <mergeCell ref="B13:D14"/>
    <mergeCell ref="E13:G13"/>
    <mergeCell ref="H13:J13"/>
    <mergeCell ref="K13:M13"/>
    <mergeCell ref="N13:P13"/>
  </mergeCells>
  <phoneticPr fontId="9"/>
  <printOptions horizontalCentered="1"/>
  <pageMargins left="0.59055118110236227" right="0.59055118110236227" top="0.59055118110236227" bottom="0.59055118110236227" header="0.31496062992125984" footer="0.31496062992125984"/>
  <pageSetup paperSize="9" firstPageNumber="113" orientation="landscape" useFirstPageNumber="1" r:id="rId1"/>
  <headerFooter alignWithMargins="0">
    <oddHeader>&amp;R&amp;10社会福祉</oddHeader>
    <oddFooter>&amp;C－&amp;P－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L46"/>
  <sheetViews>
    <sheetView view="pageBreakPreview" zoomScale="115" zoomScaleNormal="100" zoomScaleSheetLayoutView="115" workbookViewId="0">
      <selection activeCell="B65" sqref="B65:C65"/>
    </sheetView>
  </sheetViews>
  <sheetFormatPr defaultRowHeight="13.5"/>
  <cols>
    <col min="1" max="1" width="0.625" style="236" customWidth="1"/>
    <col min="2" max="2" width="0.75" style="236" customWidth="1"/>
    <col min="3" max="6" width="2.875" style="236" customWidth="1"/>
    <col min="7" max="94" width="1.375" style="236" customWidth="1"/>
    <col min="95" max="101" width="1.25" style="236" customWidth="1"/>
    <col min="102" max="105" width="1.625" style="236" customWidth="1"/>
    <col min="106" max="106" width="2.875" style="236" customWidth="1"/>
    <col min="107" max="107" width="3" style="236" customWidth="1"/>
    <col min="108" max="16384" width="9" style="236"/>
  </cols>
  <sheetData>
    <row r="1" spans="2:107" ht="24.75" customHeight="1">
      <c r="B1" s="235" t="s">
        <v>604</v>
      </c>
    </row>
    <row r="2" spans="2:107" ht="21.95" customHeight="1">
      <c r="B2" s="390"/>
      <c r="C2" s="962" t="s">
        <v>317</v>
      </c>
      <c r="D2" s="962"/>
      <c r="E2" s="962"/>
      <c r="F2" s="391"/>
      <c r="G2" s="1041" t="s">
        <v>316</v>
      </c>
      <c r="H2" s="1042"/>
      <c r="I2" s="1042"/>
      <c r="J2" s="1042"/>
      <c r="K2" s="1042"/>
      <c r="L2" s="1042"/>
      <c r="M2" s="1042"/>
      <c r="N2" s="1042"/>
      <c r="O2" s="1042"/>
      <c r="P2" s="1042"/>
      <c r="Q2" s="1042"/>
      <c r="R2" s="1042"/>
      <c r="S2" s="1042"/>
      <c r="T2" s="1042"/>
      <c r="U2" s="1042"/>
      <c r="V2" s="1042"/>
      <c r="W2" s="1042"/>
      <c r="X2" s="1042"/>
      <c r="Y2" s="1042"/>
      <c r="Z2" s="1042"/>
      <c r="AA2" s="1042"/>
      <c r="AB2" s="1042"/>
      <c r="AC2" s="1042"/>
      <c r="AD2" s="1042"/>
      <c r="AE2" s="1042"/>
      <c r="AF2" s="1042"/>
      <c r="AG2" s="1042"/>
      <c r="AH2" s="1042"/>
      <c r="AI2" s="1042"/>
      <c r="AJ2" s="1042"/>
      <c r="AK2" s="1042"/>
      <c r="AL2" s="1042"/>
      <c r="AM2" s="1042"/>
      <c r="AN2" s="1042"/>
      <c r="AO2" s="1042"/>
      <c r="AP2" s="1042"/>
      <c r="AQ2" s="1042"/>
      <c r="AR2" s="1042"/>
      <c r="AS2" s="1042"/>
      <c r="AT2" s="1042"/>
      <c r="AU2" s="1042"/>
      <c r="AV2" s="1042"/>
      <c r="AW2" s="1042"/>
      <c r="AX2" s="1042"/>
      <c r="AY2" s="1042"/>
      <c r="AZ2" s="1042"/>
      <c r="BA2" s="1042"/>
      <c r="BB2" s="1042"/>
      <c r="BC2" s="1042"/>
      <c r="BD2" s="1042"/>
      <c r="BE2" s="1042"/>
      <c r="BF2" s="1042"/>
      <c r="BG2" s="1042"/>
      <c r="BH2" s="1042"/>
      <c r="BI2" s="1042"/>
      <c r="BJ2" s="1042"/>
      <c r="BK2" s="1042"/>
      <c r="BL2" s="1042"/>
      <c r="BM2" s="1042"/>
      <c r="BN2" s="1042"/>
      <c r="BO2" s="1042"/>
      <c r="BP2" s="1042"/>
      <c r="BQ2" s="1042"/>
      <c r="BR2" s="1042"/>
      <c r="BS2" s="1042"/>
      <c r="BT2" s="1042"/>
      <c r="BU2" s="1042"/>
      <c r="BV2" s="1042"/>
      <c r="BW2" s="1042"/>
      <c r="BX2" s="1042"/>
      <c r="BY2" s="1042"/>
      <c r="BZ2" s="1042"/>
      <c r="CA2" s="1042"/>
      <c r="CB2" s="1042"/>
      <c r="CC2" s="1042"/>
      <c r="CD2" s="1042"/>
      <c r="CE2" s="1042"/>
      <c r="CF2" s="1042"/>
      <c r="CG2" s="1042"/>
      <c r="CH2" s="1043"/>
      <c r="CI2" s="964" t="s">
        <v>315</v>
      </c>
      <c r="CJ2" s="965"/>
      <c r="CK2" s="965"/>
      <c r="CL2" s="965"/>
      <c r="CM2" s="965"/>
      <c r="CN2" s="965"/>
      <c r="CO2" s="965"/>
      <c r="CP2" s="966"/>
      <c r="CQ2" s="392"/>
      <c r="CR2" s="393"/>
      <c r="CS2" s="393"/>
      <c r="CT2" s="393"/>
      <c r="CU2" s="393"/>
      <c r="CV2" s="393"/>
      <c r="CW2" s="393"/>
      <c r="CX2" s="394"/>
      <c r="CY2" s="394"/>
      <c r="CZ2" s="394"/>
      <c r="DA2" s="394"/>
      <c r="DB2" s="394"/>
      <c r="DC2" s="395"/>
    </row>
    <row r="3" spans="2:107" ht="21.95" customHeight="1">
      <c r="B3" s="396"/>
      <c r="C3" s="963"/>
      <c r="D3" s="963"/>
      <c r="E3" s="963"/>
      <c r="F3" s="397"/>
      <c r="G3" s="1050" t="s">
        <v>314</v>
      </c>
      <c r="H3" s="1051"/>
      <c r="I3" s="1051"/>
      <c r="J3" s="1051"/>
      <c r="K3" s="1051"/>
      <c r="L3" s="1051"/>
      <c r="M3" s="1051"/>
      <c r="N3" s="1051"/>
      <c r="O3" s="1051"/>
      <c r="P3" s="1051"/>
      <c r="Q3" s="1051"/>
      <c r="R3" s="1051"/>
      <c r="S3" s="1051"/>
      <c r="T3" s="1051"/>
      <c r="U3" s="1051"/>
      <c r="V3" s="1051"/>
      <c r="W3" s="1051"/>
      <c r="X3" s="1051"/>
      <c r="Y3" s="1051"/>
      <c r="Z3" s="1051"/>
      <c r="AA3" s="1051"/>
      <c r="AB3" s="1051"/>
      <c r="AC3" s="1051"/>
      <c r="AD3" s="1051"/>
      <c r="AE3" s="1051"/>
      <c r="AF3" s="1051"/>
      <c r="AG3" s="1051"/>
      <c r="AH3" s="1051"/>
      <c r="AI3" s="1051"/>
      <c r="AJ3" s="1051"/>
      <c r="AK3" s="1051"/>
      <c r="AL3" s="1052"/>
      <c r="AM3" s="1053" t="s">
        <v>313</v>
      </c>
      <c r="AN3" s="1051"/>
      <c r="AO3" s="1051"/>
      <c r="AP3" s="1051"/>
      <c r="AQ3" s="1051"/>
      <c r="AR3" s="1051"/>
      <c r="AS3" s="1051"/>
      <c r="AT3" s="1051"/>
      <c r="AU3" s="1051"/>
      <c r="AV3" s="1051"/>
      <c r="AW3" s="1051"/>
      <c r="AX3" s="1051"/>
      <c r="AY3" s="1051"/>
      <c r="AZ3" s="1051"/>
      <c r="BA3" s="1051"/>
      <c r="BB3" s="1051"/>
      <c r="BC3" s="1051"/>
      <c r="BD3" s="1051"/>
      <c r="BE3" s="1051"/>
      <c r="BF3" s="1051"/>
      <c r="BG3" s="1051"/>
      <c r="BH3" s="1051"/>
      <c r="BI3" s="1051"/>
      <c r="BJ3" s="1051"/>
      <c r="BK3" s="1051"/>
      <c r="BL3" s="1051"/>
      <c r="BM3" s="1051"/>
      <c r="BN3" s="1051"/>
      <c r="BO3" s="1051"/>
      <c r="BP3" s="1051"/>
      <c r="BQ3" s="1051"/>
      <c r="BR3" s="1052"/>
      <c r="BS3" s="1054" t="s">
        <v>312</v>
      </c>
      <c r="BT3" s="1055"/>
      <c r="BU3" s="1055"/>
      <c r="BV3" s="1055"/>
      <c r="BW3" s="1055"/>
      <c r="BX3" s="1055"/>
      <c r="BY3" s="1055"/>
      <c r="BZ3" s="1055"/>
      <c r="CA3" s="1055"/>
      <c r="CB3" s="1055"/>
      <c r="CC3" s="1055"/>
      <c r="CD3" s="1055"/>
      <c r="CE3" s="1055"/>
      <c r="CF3" s="1055"/>
      <c r="CG3" s="1055"/>
      <c r="CH3" s="1056"/>
      <c r="CI3" s="967"/>
      <c r="CJ3" s="968"/>
      <c r="CK3" s="968"/>
      <c r="CL3" s="968"/>
      <c r="CM3" s="968"/>
      <c r="CN3" s="968"/>
      <c r="CO3" s="968"/>
      <c r="CP3" s="969"/>
      <c r="CQ3" s="392"/>
      <c r="CR3" s="393"/>
      <c r="CS3" s="393"/>
      <c r="CT3" s="393"/>
      <c r="CU3" s="393"/>
      <c r="CV3" s="393"/>
      <c r="CW3" s="393"/>
      <c r="CX3" s="394"/>
      <c r="CY3" s="394"/>
      <c r="CZ3" s="394"/>
      <c r="DA3" s="394"/>
      <c r="DB3" s="394"/>
      <c r="DC3" s="395"/>
    </row>
    <row r="4" spans="2:107" ht="20.25" customHeight="1">
      <c r="B4" s="398"/>
      <c r="C4" s="1057"/>
      <c r="D4" s="970"/>
      <c r="E4" s="399"/>
      <c r="F4" s="400"/>
      <c r="G4" s="1050" t="s">
        <v>180</v>
      </c>
      <c r="H4" s="1051"/>
      <c r="I4" s="1051"/>
      <c r="J4" s="1051"/>
      <c r="K4" s="1051"/>
      <c r="L4" s="1051"/>
      <c r="M4" s="1051"/>
      <c r="N4" s="1051"/>
      <c r="O4" s="1051"/>
      <c r="P4" s="1051"/>
      <c r="Q4" s="1051"/>
      <c r="R4" s="1051"/>
      <c r="S4" s="1051"/>
      <c r="T4" s="1051"/>
      <c r="U4" s="1051"/>
      <c r="V4" s="1051"/>
      <c r="W4" s="1052"/>
      <c r="X4" s="1053" t="s">
        <v>179</v>
      </c>
      <c r="Y4" s="1051"/>
      <c r="Z4" s="1051"/>
      <c r="AA4" s="1051"/>
      <c r="AB4" s="1051"/>
      <c r="AC4" s="1051"/>
      <c r="AD4" s="1051"/>
      <c r="AE4" s="1051"/>
      <c r="AF4" s="1051"/>
      <c r="AG4" s="1051"/>
      <c r="AH4" s="1051"/>
      <c r="AI4" s="1051"/>
      <c r="AJ4" s="1051"/>
      <c r="AK4" s="1051"/>
      <c r="AL4" s="1052"/>
      <c r="AM4" s="1053" t="s">
        <v>180</v>
      </c>
      <c r="AN4" s="1051"/>
      <c r="AO4" s="1051"/>
      <c r="AP4" s="1051"/>
      <c r="AQ4" s="1051"/>
      <c r="AR4" s="1051"/>
      <c r="AS4" s="1051"/>
      <c r="AT4" s="1051"/>
      <c r="AU4" s="1051"/>
      <c r="AV4" s="1051"/>
      <c r="AW4" s="1051"/>
      <c r="AX4" s="1051"/>
      <c r="AY4" s="1051"/>
      <c r="AZ4" s="1051"/>
      <c r="BA4" s="1051"/>
      <c r="BB4" s="1052"/>
      <c r="BC4" s="1053" t="s">
        <v>179</v>
      </c>
      <c r="BD4" s="1051"/>
      <c r="BE4" s="1051"/>
      <c r="BF4" s="1051"/>
      <c r="BG4" s="1051"/>
      <c r="BH4" s="1051"/>
      <c r="BI4" s="1051"/>
      <c r="BJ4" s="1051"/>
      <c r="BK4" s="1051"/>
      <c r="BL4" s="1051"/>
      <c r="BM4" s="1051"/>
      <c r="BN4" s="1051"/>
      <c r="BO4" s="1051"/>
      <c r="BP4" s="1051"/>
      <c r="BQ4" s="1051"/>
      <c r="BR4" s="1052"/>
      <c r="BS4" s="1053" t="s">
        <v>311</v>
      </c>
      <c r="BT4" s="1051"/>
      <c r="BU4" s="1051"/>
      <c r="BV4" s="1051"/>
      <c r="BW4" s="1051"/>
      <c r="BX4" s="1051"/>
      <c r="BY4" s="1051"/>
      <c r="BZ4" s="1051"/>
      <c r="CA4" s="1051"/>
      <c r="CB4" s="1051"/>
      <c r="CC4" s="1051"/>
      <c r="CD4" s="1051"/>
      <c r="CE4" s="1051"/>
      <c r="CF4" s="1051"/>
      <c r="CG4" s="1051"/>
      <c r="CH4" s="1058"/>
      <c r="CI4" s="967"/>
      <c r="CJ4" s="968"/>
      <c r="CK4" s="968"/>
      <c r="CL4" s="968"/>
      <c r="CM4" s="968"/>
      <c r="CN4" s="968"/>
      <c r="CO4" s="968"/>
      <c r="CP4" s="969"/>
      <c r="CQ4" s="392"/>
      <c r="CR4" s="393"/>
      <c r="CS4" s="393"/>
      <c r="CT4" s="393"/>
      <c r="CU4" s="393"/>
      <c r="CV4" s="393"/>
      <c r="CW4" s="393"/>
      <c r="CX4" s="394"/>
      <c r="CY4" s="394"/>
      <c r="CZ4" s="394"/>
      <c r="DA4" s="394"/>
      <c r="DB4" s="394"/>
      <c r="DC4" s="386"/>
    </row>
    <row r="5" spans="2:107" ht="30" customHeight="1">
      <c r="B5" s="401"/>
      <c r="C5" s="971" t="s">
        <v>600</v>
      </c>
      <c r="D5" s="971"/>
      <c r="E5" s="971"/>
      <c r="F5" s="972"/>
      <c r="G5" s="1059" t="s">
        <v>337</v>
      </c>
      <c r="H5" s="973"/>
      <c r="I5" s="973"/>
      <c r="J5" s="973"/>
      <c r="K5" s="974"/>
      <c r="L5" s="1040" t="s">
        <v>310</v>
      </c>
      <c r="M5" s="973"/>
      <c r="N5" s="973"/>
      <c r="O5" s="973"/>
      <c r="P5" s="974"/>
      <c r="Q5" s="1040" t="s">
        <v>336</v>
      </c>
      <c r="R5" s="973"/>
      <c r="S5" s="973"/>
      <c r="T5" s="973"/>
      <c r="U5" s="973"/>
      <c r="V5" s="973"/>
      <c r="W5" s="974"/>
      <c r="X5" s="1040" t="s">
        <v>335</v>
      </c>
      <c r="Y5" s="973"/>
      <c r="Z5" s="973"/>
      <c r="AA5" s="973"/>
      <c r="AB5" s="974"/>
      <c r="AC5" s="1040" t="s">
        <v>310</v>
      </c>
      <c r="AD5" s="973"/>
      <c r="AE5" s="973"/>
      <c r="AF5" s="973"/>
      <c r="AG5" s="974"/>
      <c r="AH5" s="1040" t="s">
        <v>334</v>
      </c>
      <c r="AI5" s="973"/>
      <c r="AJ5" s="973"/>
      <c r="AK5" s="973"/>
      <c r="AL5" s="974"/>
      <c r="AM5" s="1040" t="s">
        <v>335</v>
      </c>
      <c r="AN5" s="973"/>
      <c r="AO5" s="973"/>
      <c r="AP5" s="973"/>
      <c r="AQ5" s="974"/>
      <c r="AR5" s="1040" t="s">
        <v>310</v>
      </c>
      <c r="AS5" s="973"/>
      <c r="AT5" s="973"/>
      <c r="AU5" s="973"/>
      <c r="AV5" s="974"/>
      <c r="AW5" s="1040" t="s">
        <v>334</v>
      </c>
      <c r="AX5" s="973"/>
      <c r="AY5" s="973"/>
      <c r="AZ5" s="973"/>
      <c r="BA5" s="973"/>
      <c r="BB5" s="974"/>
      <c r="BC5" s="1040" t="s">
        <v>335</v>
      </c>
      <c r="BD5" s="973"/>
      <c r="BE5" s="973"/>
      <c r="BF5" s="973"/>
      <c r="BG5" s="974"/>
      <c r="BH5" s="1040" t="s">
        <v>310</v>
      </c>
      <c r="BI5" s="973"/>
      <c r="BJ5" s="973"/>
      <c r="BK5" s="973"/>
      <c r="BL5" s="974"/>
      <c r="BM5" s="1040" t="s">
        <v>334</v>
      </c>
      <c r="BN5" s="973"/>
      <c r="BO5" s="973"/>
      <c r="BP5" s="973"/>
      <c r="BQ5" s="973"/>
      <c r="BR5" s="974"/>
      <c r="BS5" s="1040" t="s">
        <v>335</v>
      </c>
      <c r="BT5" s="973"/>
      <c r="BU5" s="973"/>
      <c r="BV5" s="973"/>
      <c r="BW5" s="974"/>
      <c r="BX5" s="1040" t="s">
        <v>310</v>
      </c>
      <c r="BY5" s="973"/>
      <c r="BZ5" s="973"/>
      <c r="CA5" s="973"/>
      <c r="CB5" s="974"/>
      <c r="CC5" s="1040" t="s">
        <v>334</v>
      </c>
      <c r="CD5" s="973"/>
      <c r="CE5" s="973"/>
      <c r="CF5" s="973"/>
      <c r="CG5" s="973"/>
      <c r="CH5" s="1060"/>
      <c r="CI5" s="1047"/>
      <c r="CJ5" s="1048"/>
      <c r="CK5" s="1048"/>
      <c r="CL5" s="1048"/>
      <c r="CM5" s="1048"/>
      <c r="CN5" s="1048"/>
      <c r="CO5" s="1048"/>
      <c r="CP5" s="1049"/>
      <c r="CQ5" s="392"/>
      <c r="CR5" s="393"/>
      <c r="CS5" s="393"/>
      <c r="CT5" s="393"/>
      <c r="CU5" s="393"/>
      <c r="CV5" s="393"/>
      <c r="CW5" s="393"/>
      <c r="CX5" s="394"/>
      <c r="CY5" s="394"/>
      <c r="CZ5" s="394"/>
      <c r="DA5" s="394"/>
      <c r="DB5" s="394"/>
      <c r="DC5" s="386"/>
    </row>
    <row r="6" spans="2:107" ht="25.5" customHeight="1">
      <c r="B6" s="402"/>
      <c r="C6" s="1035" t="s">
        <v>309</v>
      </c>
      <c r="D6" s="1035"/>
      <c r="E6" s="1035"/>
      <c r="F6" s="1036"/>
      <c r="G6" s="1037">
        <v>821</v>
      </c>
      <c r="H6" s="1038"/>
      <c r="I6" s="1038"/>
      <c r="J6" s="1038"/>
      <c r="K6" s="1039"/>
      <c r="L6" s="1026">
        <v>9022</v>
      </c>
      <c r="M6" s="1027"/>
      <c r="N6" s="1027"/>
      <c r="O6" s="1027"/>
      <c r="P6" s="1028"/>
      <c r="Q6" s="1026">
        <v>117286</v>
      </c>
      <c r="R6" s="1027"/>
      <c r="S6" s="1027"/>
      <c r="T6" s="1027"/>
      <c r="U6" s="1027"/>
      <c r="V6" s="1027"/>
      <c r="W6" s="1028"/>
      <c r="X6" s="1026">
        <v>282</v>
      </c>
      <c r="Y6" s="1027"/>
      <c r="Z6" s="1027"/>
      <c r="AA6" s="1027"/>
      <c r="AB6" s="1028"/>
      <c r="AC6" s="1026">
        <v>3224</v>
      </c>
      <c r="AD6" s="1027"/>
      <c r="AE6" s="1027"/>
      <c r="AF6" s="1027"/>
      <c r="AG6" s="1028"/>
      <c r="AH6" s="1026">
        <v>41912</v>
      </c>
      <c r="AI6" s="1027"/>
      <c r="AJ6" s="1027"/>
      <c r="AK6" s="1027"/>
      <c r="AL6" s="1028"/>
      <c r="AM6" s="1026">
        <v>1608</v>
      </c>
      <c r="AN6" s="1027"/>
      <c r="AO6" s="1027"/>
      <c r="AP6" s="1027"/>
      <c r="AQ6" s="1028"/>
      <c r="AR6" s="1026">
        <v>24651</v>
      </c>
      <c r="AS6" s="1027"/>
      <c r="AT6" s="1027"/>
      <c r="AU6" s="1027"/>
      <c r="AV6" s="1028"/>
      <c r="AW6" s="1026">
        <v>320463</v>
      </c>
      <c r="AX6" s="1027"/>
      <c r="AY6" s="1027"/>
      <c r="AZ6" s="1027"/>
      <c r="BA6" s="1027"/>
      <c r="BB6" s="1028"/>
      <c r="BC6" s="1026">
        <v>737</v>
      </c>
      <c r="BD6" s="1027"/>
      <c r="BE6" s="1027"/>
      <c r="BF6" s="1027"/>
      <c r="BG6" s="1028"/>
      <c r="BH6" s="1026">
        <v>11408</v>
      </c>
      <c r="BI6" s="1027"/>
      <c r="BJ6" s="1027"/>
      <c r="BK6" s="1027"/>
      <c r="BL6" s="1028"/>
      <c r="BM6" s="1026">
        <v>148304</v>
      </c>
      <c r="BN6" s="1027"/>
      <c r="BO6" s="1027"/>
      <c r="BP6" s="1027"/>
      <c r="BQ6" s="1027"/>
      <c r="BR6" s="1028"/>
      <c r="BS6" s="1026">
        <v>1002</v>
      </c>
      <c r="BT6" s="1027"/>
      <c r="BU6" s="1027"/>
      <c r="BV6" s="1027"/>
      <c r="BW6" s="1028"/>
      <c r="BX6" s="1026">
        <v>11400</v>
      </c>
      <c r="BY6" s="1027"/>
      <c r="BZ6" s="1027"/>
      <c r="CA6" s="1027"/>
      <c r="CB6" s="1028"/>
      <c r="CC6" s="1044">
        <v>148200</v>
      </c>
      <c r="CD6" s="1045"/>
      <c r="CE6" s="1045"/>
      <c r="CF6" s="1045"/>
      <c r="CG6" s="1045"/>
      <c r="CH6" s="1046"/>
      <c r="CI6" s="1018">
        <f>SUM(Q6,AH6,AW6,BM6,CC6)</f>
        <v>776165</v>
      </c>
      <c r="CJ6" s="1019"/>
      <c r="CK6" s="1019"/>
      <c r="CL6" s="1019"/>
      <c r="CM6" s="1019"/>
      <c r="CN6" s="1019"/>
      <c r="CO6" s="1019"/>
      <c r="CP6" s="1020"/>
      <c r="CQ6" s="392"/>
      <c r="CR6" s="393"/>
      <c r="CS6" s="393"/>
      <c r="CT6" s="393"/>
      <c r="CU6" s="393"/>
      <c r="CV6" s="393"/>
      <c r="CW6" s="393"/>
      <c r="CX6" s="403"/>
      <c r="CY6" s="403"/>
      <c r="CZ6" s="403"/>
      <c r="DA6" s="403"/>
      <c r="DB6" s="403"/>
      <c r="DC6" s="386"/>
    </row>
    <row r="7" spans="2:107" ht="25.5" customHeight="1">
      <c r="B7" s="404"/>
      <c r="C7" s="1021" t="s">
        <v>308</v>
      </c>
      <c r="D7" s="1021"/>
      <c r="E7" s="1021"/>
      <c r="F7" s="1022"/>
      <c r="G7" s="1023">
        <v>818</v>
      </c>
      <c r="H7" s="1024"/>
      <c r="I7" s="1024"/>
      <c r="J7" s="1024"/>
      <c r="K7" s="1025"/>
      <c r="L7" s="1015">
        <v>11113</v>
      </c>
      <c r="M7" s="1016"/>
      <c r="N7" s="1016"/>
      <c r="O7" s="1016"/>
      <c r="P7" s="1017"/>
      <c r="Q7" s="1015">
        <v>151893</v>
      </c>
      <c r="R7" s="1016"/>
      <c r="S7" s="1016"/>
      <c r="T7" s="1016"/>
      <c r="U7" s="1016"/>
      <c r="V7" s="1016"/>
      <c r="W7" s="1017"/>
      <c r="X7" s="1015">
        <v>291</v>
      </c>
      <c r="Y7" s="1016"/>
      <c r="Z7" s="1016"/>
      <c r="AA7" s="1016"/>
      <c r="AB7" s="1017"/>
      <c r="AC7" s="1015">
        <v>3960</v>
      </c>
      <c r="AD7" s="1016"/>
      <c r="AE7" s="1016"/>
      <c r="AF7" s="1016"/>
      <c r="AG7" s="1017"/>
      <c r="AH7" s="1015">
        <v>54110</v>
      </c>
      <c r="AI7" s="1016"/>
      <c r="AJ7" s="1016"/>
      <c r="AK7" s="1016"/>
      <c r="AL7" s="1017"/>
      <c r="AM7" s="1015">
        <v>1556</v>
      </c>
      <c r="AN7" s="1016"/>
      <c r="AO7" s="1016"/>
      <c r="AP7" s="1016"/>
      <c r="AQ7" s="1017"/>
      <c r="AR7" s="1015">
        <v>30341</v>
      </c>
      <c r="AS7" s="1016"/>
      <c r="AT7" s="1016"/>
      <c r="AU7" s="1016"/>
      <c r="AV7" s="1017"/>
      <c r="AW7" s="1015">
        <v>374059</v>
      </c>
      <c r="AX7" s="1016"/>
      <c r="AY7" s="1016"/>
      <c r="AZ7" s="1016"/>
      <c r="BA7" s="1016"/>
      <c r="BB7" s="1017"/>
      <c r="BC7" s="1015">
        <v>696</v>
      </c>
      <c r="BD7" s="1016"/>
      <c r="BE7" s="1016"/>
      <c r="BF7" s="1016"/>
      <c r="BG7" s="1017"/>
      <c r="BH7" s="1015">
        <v>13418</v>
      </c>
      <c r="BI7" s="1016"/>
      <c r="BJ7" s="1016"/>
      <c r="BK7" s="1016"/>
      <c r="BL7" s="1017"/>
      <c r="BM7" s="1015">
        <v>166304</v>
      </c>
      <c r="BN7" s="1016"/>
      <c r="BO7" s="1016"/>
      <c r="BP7" s="1016"/>
      <c r="BQ7" s="1016"/>
      <c r="BR7" s="1017"/>
      <c r="BS7" s="1015">
        <v>1028</v>
      </c>
      <c r="BT7" s="1016"/>
      <c r="BU7" s="1016"/>
      <c r="BV7" s="1016"/>
      <c r="BW7" s="1017"/>
      <c r="BX7" s="1015">
        <v>13840</v>
      </c>
      <c r="BY7" s="1016"/>
      <c r="BZ7" s="1016"/>
      <c r="CA7" s="1016"/>
      <c r="CB7" s="1017"/>
      <c r="CC7" s="1029">
        <v>166005</v>
      </c>
      <c r="CD7" s="1030"/>
      <c r="CE7" s="1030"/>
      <c r="CF7" s="1030"/>
      <c r="CG7" s="1030"/>
      <c r="CH7" s="1031"/>
      <c r="CI7" s="1032">
        <f>SUM(Q7,AH7,AW7,BM7,CC7)</f>
        <v>912371</v>
      </c>
      <c r="CJ7" s="1033"/>
      <c r="CK7" s="1033"/>
      <c r="CL7" s="1033"/>
      <c r="CM7" s="1033"/>
      <c r="CN7" s="1033"/>
      <c r="CO7" s="1033"/>
      <c r="CP7" s="1034"/>
      <c r="CQ7" s="392"/>
      <c r="CR7" s="393"/>
      <c r="CS7" s="393"/>
      <c r="CT7" s="393"/>
      <c r="CU7" s="393"/>
      <c r="CV7" s="393"/>
      <c r="CW7" s="393"/>
      <c r="CX7" s="403"/>
      <c r="CY7" s="403"/>
      <c r="CZ7" s="403"/>
      <c r="DA7" s="403"/>
      <c r="DB7" s="403"/>
      <c r="DC7" s="385"/>
    </row>
    <row r="8" spans="2:107" ht="29.25" customHeight="1">
      <c r="C8" s="236" t="s">
        <v>333</v>
      </c>
      <c r="E8" s="237"/>
      <c r="F8" s="237"/>
      <c r="G8" s="237"/>
      <c r="H8" s="237"/>
      <c r="I8" s="237"/>
      <c r="J8" s="237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141" t="s">
        <v>601</v>
      </c>
      <c r="CQ8" s="405"/>
      <c r="CR8" s="405"/>
      <c r="CS8" s="405"/>
      <c r="CT8" s="405"/>
      <c r="CU8" s="405"/>
      <c r="CV8" s="405"/>
      <c r="CW8" s="405"/>
      <c r="CX8" s="405"/>
      <c r="CY8" s="405"/>
      <c r="CZ8" s="405"/>
      <c r="DA8" s="405"/>
      <c r="DC8" s="386"/>
    </row>
    <row r="9" spans="2:107" ht="29.25" customHeight="1">
      <c r="E9" s="237"/>
      <c r="F9" s="237"/>
      <c r="G9" s="237"/>
      <c r="H9" s="237"/>
      <c r="I9" s="237"/>
      <c r="J9" s="237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5"/>
      <c r="CQ9" s="405"/>
      <c r="CR9" s="405"/>
      <c r="CS9" s="405"/>
      <c r="CT9" s="405"/>
      <c r="CU9" s="405"/>
      <c r="CV9" s="405"/>
      <c r="CW9" s="405"/>
      <c r="CX9" s="405"/>
      <c r="CY9" s="405"/>
      <c r="CZ9" s="405"/>
      <c r="DA9" s="405"/>
      <c r="DC9" s="386"/>
    </row>
    <row r="10" spans="2:107" ht="18.75" customHeight="1">
      <c r="B10" s="406"/>
      <c r="C10" s="407"/>
      <c r="D10" s="962" t="s">
        <v>332</v>
      </c>
      <c r="E10" s="962"/>
      <c r="F10" s="408"/>
      <c r="G10" s="1003" t="s">
        <v>331</v>
      </c>
      <c r="H10" s="1004"/>
      <c r="I10" s="1004"/>
      <c r="J10" s="1004"/>
      <c r="K10" s="1004"/>
      <c r="L10" s="1004"/>
      <c r="M10" s="1004"/>
      <c r="N10" s="1004"/>
      <c r="O10" s="1004"/>
      <c r="P10" s="1004"/>
      <c r="Q10" s="1004"/>
      <c r="R10" s="1004"/>
      <c r="S10" s="1004"/>
      <c r="T10" s="1004"/>
      <c r="U10" s="1004"/>
      <c r="V10" s="1004"/>
      <c r="W10" s="1004"/>
      <c r="X10" s="1004"/>
      <c r="Y10" s="1004"/>
      <c r="Z10" s="1004"/>
      <c r="AA10" s="1004"/>
      <c r="AB10" s="1004"/>
      <c r="AC10" s="1004"/>
      <c r="AD10" s="1004"/>
      <c r="AE10" s="1004"/>
      <c r="AF10" s="1004"/>
      <c r="AG10" s="1004"/>
      <c r="AH10" s="1004"/>
      <c r="AI10" s="1004"/>
      <c r="AJ10" s="1004"/>
      <c r="AK10" s="1004"/>
      <c r="AL10" s="1004"/>
      <c r="AM10" s="1004"/>
      <c r="AN10" s="1004"/>
      <c r="AO10" s="1004"/>
      <c r="AP10" s="1004"/>
      <c r="AQ10" s="1004"/>
      <c r="AR10" s="1004"/>
      <c r="AS10" s="1004"/>
      <c r="AT10" s="1004"/>
      <c r="AU10" s="1004"/>
      <c r="AV10" s="1004"/>
      <c r="AW10" s="1004"/>
      <c r="AX10" s="1004"/>
      <c r="AY10" s="1004"/>
      <c r="AZ10" s="1004"/>
      <c r="BA10" s="1004"/>
      <c r="BB10" s="1004"/>
      <c r="BC10" s="1004"/>
      <c r="BD10" s="1004"/>
      <c r="BE10" s="1004"/>
      <c r="BF10" s="1004"/>
      <c r="BG10" s="1004"/>
      <c r="BH10" s="1004"/>
      <c r="BI10" s="1004"/>
      <c r="BJ10" s="1004"/>
      <c r="BK10" s="1004"/>
      <c r="BL10" s="1004"/>
      <c r="BM10" s="1004"/>
      <c r="BN10" s="1004"/>
      <c r="BO10" s="1004"/>
      <c r="BP10" s="1005"/>
      <c r="BQ10" s="1006" t="s">
        <v>330</v>
      </c>
      <c r="BR10" s="1007"/>
      <c r="BS10" s="1007"/>
      <c r="BT10" s="1007"/>
      <c r="BU10" s="1007"/>
      <c r="BV10" s="1007"/>
      <c r="BW10" s="1007"/>
      <c r="BX10" s="1008"/>
      <c r="BY10" s="409"/>
      <c r="BZ10" s="410"/>
      <c r="CA10" s="410"/>
      <c r="CB10" s="410"/>
      <c r="CC10" s="410"/>
      <c r="CD10" s="410"/>
      <c r="CE10" s="410"/>
      <c r="CF10" s="410"/>
      <c r="CG10" s="410"/>
      <c r="CH10" s="410"/>
      <c r="CI10" s="410"/>
      <c r="CJ10" s="410"/>
      <c r="CK10" s="410"/>
      <c r="CL10" s="410"/>
      <c r="CM10" s="410"/>
      <c r="CN10" s="410"/>
      <c r="CO10" s="410"/>
      <c r="CP10" s="410"/>
      <c r="CQ10" s="410"/>
      <c r="CR10" s="410"/>
      <c r="CS10" s="411"/>
      <c r="CT10" s="411"/>
      <c r="CU10" s="411"/>
      <c r="CV10" s="411"/>
      <c r="CW10" s="411"/>
      <c r="CX10" s="411"/>
      <c r="CY10" s="411"/>
      <c r="CZ10" s="411"/>
      <c r="DA10" s="411"/>
      <c r="DB10" s="411"/>
    </row>
    <row r="11" spans="2:107" ht="18.75" customHeight="1">
      <c r="B11" s="409"/>
      <c r="C11" s="410"/>
      <c r="D11" s="963"/>
      <c r="E11" s="963"/>
      <c r="F11" s="412"/>
      <c r="G11" s="1012" t="s">
        <v>329</v>
      </c>
      <c r="H11" s="1013"/>
      <c r="I11" s="1013"/>
      <c r="J11" s="1013"/>
      <c r="K11" s="1013"/>
      <c r="L11" s="1013"/>
      <c r="M11" s="1013"/>
      <c r="N11" s="1013"/>
      <c r="O11" s="1013"/>
      <c r="P11" s="1013"/>
      <c r="Q11" s="1013"/>
      <c r="R11" s="1013"/>
      <c r="S11" s="1013"/>
      <c r="T11" s="1013"/>
      <c r="U11" s="1013"/>
      <c r="V11" s="1013"/>
      <c r="W11" s="1013"/>
      <c r="X11" s="1013"/>
      <c r="Y11" s="1013"/>
      <c r="Z11" s="1013"/>
      <c r="AA11" s="1013"/>
      <c r="AB11" s="1013" t="s">
        <v>328</v>
      </c>
      <c r="AC11" s="1013"/>
      <c r="AD11" s="1013"/>
      <c r="AE11" s="1013"/>
      <c r="AF11" s="1013"/>
      <c r="AG11" s="1013"/>
      <c r="AH11" s="1013"/>
      <c r="AI11" s="1013"/>
      <c r="AJ11" s="1013"/>
      <c r="AK11" s="1013"/>
      <c r="AL11" s="1013"/>
      <c r="AM11" s="1013"/>
      <c r="AN11" s="1013"/>
      <c r="AO11" s="1013"/>
      <c r="AP11" s="1013"/>
      <c r="AQ11" s="1013"/>
      <c r="AR11" s="1013"/>
      <c r="AS11" s="1013"/>
      <c r="AT11" s="1013"/>
      <c r="AU11" s="1013"/>
      <c r="AV11" s="1013" t="s">
        <v>327</v>
      </c>
      <c r="AW11" s="1013"/>
      <c r="AX11" s="1013"/>
      <c r="AY11" s="1013"/>
      <c r="AZ11" s="1013"/>
      <c r="BA11" s="1013"/>
      <c r="BB11" s="1013"/>
      <c r="BC11" s="1013"/>
      <c r="BD11" s="1013"/>
      <c r="BE11" s="1013"/>
      <c r="BF11" s="1013"/>
      <c r="BG11" s="1013"/>
      <c r="BH11" s="1013"/>
      <c r="BI11" s="1013"/>
      <c r="BJ11" s="1013"/>
      <c r="BK11" s="1013"/>
      <c r="BL11" s="1013"/>
      <c r="BM11" s="1013"/>
      <c r="BN11" s="1013"/>
      <c r="BO11" s="1013"/>
      <c r="BP11" s="1014"/>
      <c r="BQ11" s="1009"/>
      <c r="BR11" s="1010"/>
      <c r="BS11" s="1010"/>
      <c r="BT11" s="1010"/>
      <c r="BU11" s="1010"/>
      <c r="BV11" s="1010"/>
      <c r="BW11" s="1010"/>
      <c r="BX11" s="1011"/>
      <c r="BY11" s="409"/>
      <c r="BZ11" s="410"/>
      <c r="CA11" s="410"/>
      <c r="CB11" s="410"/>
      <c r="CC11" s="410"/>
      <c r="CD11" s="410"/>
      <c r="CE11" s="410"/>
      <c r="CF11" s="410"/>
      <c r="CG11" s="410"/>
      <c r="CH11" s="410"/>
      <c r="CI11" s="410"/>
      <c r="CJ11" s="410"/>
      <c r="CK11" s="410"/>
      <c r="CL11" s="410"/>
      <c r="CM11" s="410"/>
      <c r="CN11" s="410"/>
      <c r="CO11" s="410"/>
      <c r="CP11" s="410"/>
      <c r="CQ11" s="410"/>
      <c r="CR11" s="410"/>
      <c r="CS11" s="411"/>
      <c r="CT11" s="411"/>
      <c r="CU11" s="411"/>
      <c r="CV11" s="411"/>
      <c r="CW11" s="411"/>
      <c r="CX11" s="411"/>
      <c r="CY11" s="411"/>
      <c r="CZ11" s="411"/>
      <c r="DA11" s="411"/>
      <c r="DB11" s="411"/>
    </row>
    <row r="12" spans="2:107" ht="31.5" customHeight="1">
      <c r="B12" s="1000" t="s">
        <v>326</v>
      </c>
      <c r="C12" s="1001"/>
      <c r="D12" s="1001"/>
      <c r="E12" s="1001"/>
      <c r="F12" s="421"/>
      <c r="G12" s="1002" t="s">
        <v>325</v>
      </c>
      <c r="H12" s="998"/>
      <c r="I12" s="998"/>
      <c r="J12" s="998"/>
      <c r="K12" s="998"/>
      <c r="L12" s="998"/>
      <c r="M12" s="998" t="s">
        <v>324</v>
      </c>
      <c r="N12" s="998"/>
      <c r="O12" s="998"/>
      <c r="P12" s="998"/>
      <c r="Q12" s="998"/>
      <c r="R12" s="998"/>
      <c r="S12" s="998" t="s">
        <v>320</v>
      </c>
      <c r="T12" s="998"/>
      <c r="U12" s="998"/>
      <c r="V12" s="998"/>
      <c r="W12" s="998"/>
      <c r="X12" s="998"/>
      <c r="Y12" s="998"/>
      <c r="Z12" s="998"/>
      <c r="AA12" s="998"/>
      <c r="AB12" s="998" t="s">
        <v>322</v>
      </c>
      <c r="AC12" s="998"/>
      <c r="AD12" s="998"/>
      <c r="AE12" s="998"/>
      <c r="AF12" s="998"/>
      <c r="AG12" s="998"/>
      <c r="AH12" s="998" t="s">
        <v>321</v>
      </c>
      <c r="AI12" s="998"/>
      <c r="AJ12" s="998"/>
      <c r="AK12" s="998"/>
      <c r="AL12" s="998"/>
      <c r="AM12" s="998"/>
      <c r="AN12" s="998" t="s">
        <v>323</v>
      </c>
      <c r="AO12" s="998"/>
      <c r="AP12" s="998"/>
      <c r="AQ12" s="998"/>
      <c r="AR12" s="998"/>
      <c r="AS12" s="998"/>
      <c r="AT12" s="998"/>
      <c r="AU12" s="998"/>
      <c r="AV12" s="998" t="s">
        <v>322</v>
      </c>
      <c r="AW12" s="998"/>
      <c r="AX12" s="998"/>
      <c r="AY12" s="998"/>
      <c r="AZ12" s="998"/>
      <c r="BA12" s="998"/>
      <c r="BB12" s="998" t="s">
        <v>321</v>
      </c>
      <c r="BC12" s="998"/>
      <c r="BD12" s="998"/>
      <c r="BE12" s="998"/>
      <c r="BF12" s="998"/>
      <c r="BG12" s="998"/>
      <c r="BH12" s="998" t="s">
        <v>320</v>
      </c>
      <c r="BI12" s="998"/>
      <c r="BJ12" s="998"/>
      <c r="BK12" s="998"/>
      <c r="BL12" s="998"/>
      <c r="BM12" s="998"/>
      <c r="BN12" s="998"/>
      <c r="BO12" s="998"/>
      <c r="BP12" s="999"/>
      <c r="BQ12" s="1009"/>
      <c r="BR12" s="1010"/>
      <c r="BS12" s="1010"/>
      <c r="BT12" s="1010"/>
      <c r="BU12" s="1010"/>
      <c r="BV12" s="1010"/>
      <c r="BW12" s="1010"/>
      <c r="BX12" s="1011"/>
      <c r="BY12" s="409"/>
      <c r="BZ12" s="410"/>
      <c r="CA12" s="410"/>
      <c r="CB12" s="410"/>
      <c r="CC12" s="410"/>
      <c r="CD12" s="410"/>
      <c r="CE12" s="410"/>
      <c r="CF12" s="410"/>
      <c r="CG12" s="410"/>
      <c r="CH12" s="410"/>
      <c r="CI12" s="410"/>
      <c r="CJ12" s="410"/>
      <c r="CK12" s="410"/>
      <c r="CL12" s="410"/>
      <c r="CM12" s="410"/>
      <c r="CN12" s="410"/>
      <c r="CO12" s="410"/>
      <c r="CP12" s="410"/>
      <c r="CQ12" s="410"/>
      <c r="CR12" s="410"/>
      <c r="CS12" s="411"/>
      <c r="CT12" s="411"/>
      <c r="CU12" s="411"/>
      <c r="CV12" s="411"/>
      <c r="CW12" s="411"/>
      <c r="CX12" s="411"/>
      <c r="CY12" s="411"/>
      <c r="CZ12" s="411"/>
      <c r="DA12" s="411"/>
      <c r="DB12" s="411"/>
      <c r="DC12" s="413"/>
    </row>
    <row r="13" spans="2:107" ht="22.5" customHeight="1">
      <c r="B13" s="402"/>
      <c r="C13" s="981" t="s">
        <v>319</v>
      </c>
      <c r="D13" s="981"/>
      <c r="E13" s="981"/>
      <c r="F13" s="982"/>
      <c r="G13" s="957">
        <v>2344</v>
      </c>
      <c r="H13" s="988"/>
      <c r="I13" s="988"/>
      <c r="J13" s="988"/>
      <c r="K13" s="988"/>
      <c r="L13" s="988"/>
      <c r="M13" s="988">
        <v>4363</v>
      </c>
      <c r="N13" s="988"/>
      <c r="O13" s="988"/>
      <c r="P13" s="988"/>
      <c r="Q13" s="988"/>
      <c r="R13" s="988"/>
      <c r="S13" s="988">
        <v>492965</v>
      </c>
      <c r="T13" s="988"/>
      <c r="U13" s="988"/>
      <c r="V13" s="988"/>
      <c r="W13" s="988"/>
      <c r="X13" s="988"/>
      <c r="Y13" s="988"/>
      <c r="Z13" s="988"/>
      <c r="AA13" s="988"/>
      <c r="AB13" s="988">
        <v>956</v>
      </c>
      <c r="AC13" s="988"/>
      <c r="AD13" s="988"/>
      <c r="AE13" s="988"/>
      <c r="AF13" s="988"/>
      <c r="AG13" s="988"/>
      <c r="AH13" s="988">
        <v>1780</v>
      </c>
      <c r="AI13" s="988"/>
      <c r="AJ13" s="988"/>
      <c r="AK13" s="988"/>
      <c r="AL13" s="988"/>
      <c r="AM13" s="988"/>
      <c r="AN13" s="988">
        <v>203370</v>
      </c>
      <c r="AO13" s="988"/>
      <c r="AP13" s="988"/>
      <c r="AQ13" s="988"/>
      <c r="AR13" s="988"/>
      <c r="AS13" s="988"/>
      <c r="AT13" s="988"/>
      <c r="AU13" s="988"/>
      <c r="AV13" s="988">
        <v>61</v>
      </c>
      <c r="AW13" s="988"/>
      <c r="AX13" s="988"/>
      <c r="AY13" s="988"/>
      <c r="AZ13" s="988"/>
      <c r="BA13" s="988"/>
      <c r="BB13" s="988">
        <v>113</v>
      </c>
      <c r="BC13" s="988"/>
      <c r="BD13" s="988"/>
      <c r="BE13" s="988"/>
      <c r="BF13" s="988"/>
      <c r="BG13" s="988"/>
      <c r="BH13" s="988">
        <v>4540</v>
      </c>
      <c r="BI13" s="988"/>
      <c r="BJ13" s="988"/>
      <c r="BK13" s="988"/>
      <c r="BL13" s="988"/>
      <c r="BM13" s="988"/>
      <c r="BN13" s="988"/>
      <c r="BO13" s="988"/>
      <c r="BP13" s="989"/>
      <c r="BQ13" s="959">
        <f t="shared" ref="BQ13:BQ18" si="0">S13+AN13+BH13</f>
        <v>700875</v>
      </c>
      <c r="BR13" s="960"/>
      <c r="BS13" s="960"/>
      <c r="BT13" s="960"/>
      <c r="BU13" s="960"/>
      <c r="BV13" s="960"/>
      <c r="BW13" s="960"/>
      <c r="BX13" s="961"/>
      <c r="BY13" s="409"/>
      <c r="BZ13" s="410"/>
      <c r="CA13" s="410"/>
      <c r="CB13" s="410"/>
      <c r="CC13" s="410"/>
      <c r="CD13" s="410"/>
      <c r="CE13" s="410"/>
      <c r="CF13" s="410"/>
      <c r="CG13" s="410"/>
      <c r="CH13" s="410"/>
      <c r="CI13" s="410"/>
      <c r="CJ13" s="410"/>
      <c r="CK13" s="410"/>
      <c r="CL13" s="410"/>
      <c r="CM13" s="410"/>
      <c r="CN13" s="410"/>
      <c r="CO13" s="410"/>
      <c r="CP13" s="410"/>
      <c r="CQ13" s="410"/>
      <c r="CR13" s="410"/>
      <c r="CS13" s="411"/>
      <c r="CT13" s="411"/>
      <c r="CU13" s="411"/>
      <c r="CV13" s="411"/>
      <c r="CW13" s="411"/>
      <c r="CX13" s="411"/>
      <c r="CY13" s="411"/>
      <c r="CZ13" s="411"/>
      <c r="DA13" s="411"/>
      <c r="DB13" s="411"/>
    </row>
    <row r="14" spans="2:107" ht="22.5" customHeight="1">
      <c r="B14" s="402"/>
      <c r="C14" s="981" t="s">
        <v>465</v>
      </c>
      <c r="D14" s="981"/>
      <c r="E14" s="981"/>
      <c r="F14" s="982"/>
      <c r="G14" s="983">
        <v>2404</v>
      </c>
      <c r="H14" s="956"/>
      <c r="I14" s="956"/>
      <c r="J14" s="956"/>
      <c r="K14" s="956"/>
      <c r="L14" s="957"/>
      <c r="M14" s="955">
        <v>4515</v>
      </c>
      <c r="N14" s="956"/>
      <c r="O14" s="956"/>
      <c r="P14" s="956"/>
      <c r="Q14" s="956"/>
      <c r="R14" s="957"/>
      <c r="S14" s="955">
        <v>610115</v>
      </c>
      <c r="T14" s="956"/>
      <c r="U14" s="956"/>
      <c r="V14" s="956"/>
      <c r="W14" s="956"/>
      <c r="X14" s="956"/>
      <c r="Y14" s="956"/>
      <c r="Z14" s="956"/>
      <c r="AA14" s="957"/>
      <c r="AB14" s="955">
        <v>914</v>
      </c>
      <c r="AC14" s="956"/>
      <c r="AD14" s="956"/>
      <c r="AE14" s="956"/>
      <c r="AF14" s="956"/>
      <c r="AG14" s="957"/>
      <c r="AH14" s="955">
        <v>1698</v>
      </c>
      <c r="AI14" s="956"/>
      <c r="AJ14" s="956"/>
      <c r="AK14" s="956"/>
      <c r="AL14" s="956"/>
      <c r="AM14" s="957"/>
      <c r="AN14" s="955">
        <v>233135</v>
      </c>
      <c r="AO14" s="956"/>
      <c r="AP14" s="956"/>
      <c r="AQ14" s="956"/>
      <c r="AR14" s="956"/>
      <c r="AS14" s="956"/>
      <c r="AT14" s="956"/>
      <c r="AU14" s="957"/>
      <c r="AV14" s="955">
        <v>65</v>
      </c>
      <c r="AW14" s="956"/>
      <c r="AX14" s="956"/>
      <c r="AY14" s="956"/>
      <c r="AZ14" s="956"/>
      <c r="BA14" s="957"/>
      <c r="BB14" s="955">
        <v>132</v>
      </c>
      <c r="BC14" s="956"/>
      <c r="BD14" s="956"/>
      <c r="BE14" s="956"/>
      <c r="BF14" s="956"/>
      <c r="BG14" s="957"/>
      <c r="BH14" s="955">
        <v>7155</v>
      </c>
      <c r="BI14" s="956"/>
      <c r="BJ14" s="956"/>
      <c r="BK14" s="956"/>
      <c r="BL14" s="956"/>
      <c r="BM14" s="956"/>
      <c r="BN14" s="956"/>
      <c r="BO14" s="956"/>
      <c r="BP14" s="958"/>
      <c r="BQ14" s="959">
        <f t="shared" si="0"/>
        <v>850405</v>
      </c>
      <c r="BR14" s="960"/>
      <c r="BS14" s="960"/>
      <c r="BT14" s="960"/>
      <c r="BU14" s="960"/>
      <c r="BV14" s="960"/>
      <c r="BW14" s="960"/>
      <c r="BX14" s="961"/>
      <c r="BY14" s="409"/>
      <c r="BZ14" s="410"/>
      <c r="CA14" s="410"/>
      <c r="CB14" s="410"/>
      <c r="CC14" s="410"/>
      <c r="CD14" s="410"/>
      <c r="CE14" s="410"/>
      <c r="CF14" s="410"/>
      <c r="CG14" s="410"/>
      <c r="CH14" s="410"/>
      <c r="CI14" s="410"/>
      <c r="CJ14" s="410"/>
      <c r="CK14" s="410"/>
      <c r="CL14" s="410"/>
      <c r="CM14" s="410"/>
      <c r="CN14" s="410"/>
      <c r="CO14" s="410"/>
      <c r="CP14" s="410"/>
      <c r="CQ14" s="410"/>
      <c r="CR14" s="410"/>
      <c r="CS14" s="411"/>
      <c r="CT14" s="411"/>
      <c r="CU14" s="411"/>
      <c r="CV14" s="411"/>
      <c r="CW14" s="411"/>
      <c r="CX14" s="411"/>
      <c r="CY14" s="411"/>
      <c r="CZ14" s="411"/>
      <c r="DA14" s="411"/>
      <c r="DB14" s="411"/>
    </row>
    <row r="15" spans="2:107" ht="22.5" customHeight="1">
      <c r="B15" s="402"/>
      <c r="C15" s="981" t="s">
        <v>466</v>
      </c>
      <c r="D15" s="981"/>
      <c r="E15" s="981"/>
      <c r="F15" s="982"/>
      <c r="G15" s="983">
        <v>2467</v>
      </c>
      <c r="H15" s="956"/>
      <c r="I15" s="956"/>
      <c r="J15" s="956"/>
      <c r="K15" s="956"/>
      <c r="L15" s="957"/>
      <c r="M15" s="955">
        <v>4605</v>
      </c>
      <c r="N15" s="956"/>
      <c r="O15" s="956"/>
      <c r="P15" s="956"/>
      <c r="Q15" s="956"/>
      <c r="R15" s="957"/>
      <c r="S15" s="955">
        <v>621760</v>
      </c>
      <c r="T15" s="956"/>
      <c r="U15" s="956"/>
      <c r="V15" s="956"/>
      <c r="W15" s="956"/>
      <c r="X15" s="956"/>
      <c r="Y15" s="956"/>
      <c r="Z15" s="956"/>
      <c r="AA15" s="957"/>
      <c r="AB15" s="955">
        <v>897</v>
      </c>
      <c r="AC15" s="956"/>
      <c r="AD15" s="956"/>
      <c r="AE15" s="956"/>
      <c r="AF15" s="956"/>
      <c r="AG15" s="957"/>
      <c r="AH15" s="955">
        <v>1675</v>
      </c>
      <c r="AI15" s="956"/>
      <c r="AJ15" s="956"/>
      <c r="AK15" s="956"/>
      <c r="AL15" s="956"/>
      <c r="AM15" s="957"/>
      <c r="AN15" s="955">
        <v>230770</v>
      </c>
      <c r="AO15" s="956"/>
      <c r="AP15" s="956"/>
      <c r="AQ15" s="956"/>
      <c r="AR15" s="956"/>
      <c r="AS15" s="956"/>
      <c r="AT15" s="956"/>
      <c r="AU15" s="957"/>
      <c r="AV15" s="955">
        <v>70</v>
      </c>
      <c r="AW15" s="956"/>
      <c r="AX15" s="956"/>
      <c r="AY15" s="956"/>
      <c r="AZ15" s="956"/>
      <c r="BA15" s="957"/>
      <c r="BB15" s="955">
        <v>134</v>
      </c>
      <c r="BC15" s="956"/>
      <c r="BD15" s="956"/>
      <c r="BE15" s="956"/>
      <c r="BF15" s="956"/>
      <c r="BG15" s="957"/>
      <c r="BH15" s="955">
        <v>7775</v>
      </c>
      <c r="BI15" s="956"/>
      <c r="BJ15" s="956"/>
      <c r="BK15" s="956"/>
      <c r="BL15" s="956"/>
      <c r="BM15" s="956"/>
      <c r="BN15" s="956"/>
      <c r="BO15" s="956"/>
      <c r="BP15" s="958"/>
      <c r="BQ15" s="959">
        <f t="shared" si="0"/>
        <v>860305</v>
      </c>
      <c r="BR15" s="960"/>
      <c r="BS15" s="960"/>
      <c r="BT15" s="960"/>
      <c r="BU15" s="960"/>
      <c r="BV15" s="960"/>
      <c r="BW15" s="960"/>
      <c r="BX15" s="961"/>
      <c r="BY15" s="409"/>
      <c r="BZ15" s="410"/>
      <c r="CA15" s="410"/>
      <c r="CB15" s="410"/>
      <c r="CC15" s="410"/>
      <c r="CD15" s="410"/>
      <c r="CE15" s="410"/>
      <c r="CF15" s="410"/>
      <c r="CG15" s="410"/>
      <c r="CH15" s="410"/>
      <c r="CI15" s="410"/>
      <c r="CJ15" s="410"/>
      <c r="CK15" s="410"/>
      <c r="CL15" s="410"/>
      <c r="CM15" s="410"/>
      <c r="CN15" s="410"/>
      <c r="CO15" s="410"/>
      <c r="CP15" s="410"/>
      <c r="CQ15" s="410"/>
      <c r="CR15" s="410"/>
      <c r="CS15" s="411"/>
      <c r="CT15" s="411"/>
      <c r="CU15" s="411"/>
      <c r="CV15" s="411"/>
      <c r="CW15" s="411"/>
      <c r="CX15" s="411"/>
      <c r="CY15" s="411"/>
      <c r="CZ15" s="411"/>
      <c r="DA15" s="411"/>
      <c r="DB15" s="411"/>
    </row>
    <row r="16" spans="2:107" ht="22.5" customHeight="1">
      <c r="B16" s="401"/>
      <c r="C16" s="990" t="s">
        <v>467</v>
      </c>
      <c r="D16" s="990"/>
      <c r="E16" s="990"/>
      <c r="F16" s="991"/>
      <c r="G16" s="992">
        <v>2458</v>
      </c>
      <c r="H16" s="993"/>
      <c r="I16" s="993"/>
      <c r="J16" s="993"/>
      <c r="K16" s="993"/>
      <c r="L16" s="993"/>
      <c r="M16" s="993">
        <v>4562</v>
      </c>
      <c r="N16" s="993"/>
      <c r="O16" s="993"/>
      <c r="P16" s="993"/>
      <c r="Q16" s="993"/>
      <c r="R16" s="993"/>
      <c r="S16" s="993">
        <f>182145+456195</f>
        <v>638340</v>
      </c>
      <c r="T16" s="993"/>
      <c r="U16" s="993"/>
      <c r="V16" s="993"/>
      <c r="W16" s="993"/>
      <c r="X16" s="993"/>
      <c r="Y16" s="993"/>
      <c r="Z16" s="993"/>
      <c r="AA16" s="993"/>
      <c r="AB16" s="993">
        <v>800</v>
      </c>
      <c r="AC16" s="993"/>
      <c r="AD16" s="993"/>
      <c r="AE16" s="993"/>
      <c r="AF16" s="993"/>
      <c r="AG16" s="993"/>
      <c r="AH16" s="993">
        <v>1496</v>
      </c>
      <c r="AI16" s="993"/>
      <c r="AJ16" s="993"/>
      <c r="AK16" s="993"/>
      <c r="AL16" s="993"/>
      <c r="AM16" s="993"/>
      <c r="AN16" s="993">
        <v>228190</v>
      </c>
      <c r="AO16" s="993"/>
      <c r="AP16" s="993"/>
      <c r="AQ16" s="993"/>
      <c r="AR16" s="993"/>
      <c r="AS16" s="993"/>
      <c r="AT16" s="993"/>
      <c r="AU16" s="993"/>
      <c r="AV16" s="993">
        <v>69</v>
      </c>
      <c r="AW16" s="993"/>
      <c r="AX16" s="993"/>
      <c r="AY16" s="993"/>
      <c r="AZ16" s="993"/>
      <c r="BA16" s="993"/>
      <c r="BB16" s="993">
        <v>134</v>
      </c>
      <c r="BC16" s="993"/>
      <c r="BD16" s="993"/>
      <c r="BE16" s="993"/>
      <c r="BF16" s="993"/>
      <c r="BG16" s="993"/>
      <c r="BH16" s="993">
        <v>7935</v>
      </c>
      <c r="BI16" s="993"/>
      <c r="BJ16" s="993"/>
      <c r="BK16" s="993"/>
      <c r="BL16" s="993"/>
      <c r="BM16" s="993"/>
      <c r="BN16" s="993"/>
      <c r="BO16" s="993"/>
      <c r="BP16" s="994"/>
      <c r="BQ16" s="995">
        <f t="shared" si="0"/>
        <v>874465</v>
      </c>
      <c r="BR16" s="996"/>
      <c r="BS16" s="996"/>
      <c r="BT16" s="996"/>
      <c r="BU16" s="996"/>
      <c r="BV16" s="996"/>
      <c r="BW16" s="996"/>
      <c r="BX16" s="997"/>
      <c r="BY16" s="409"/>
      <c r="BZ16" s="410"/>
      <c r="CA16" s="410"/>
      <c r="CB16" s="410"/>
      <c r="CC16" s="410"/>
      <c r="CD16" s="410"/>
      <c r="CE16" s="410"/>
      <c r="CF16" s="410"/>
      <c r="CG16" s="410"/>
      <c r="CH16" s="410"/>
      <c r="CI16" s="410"/>
      <c r="CJ16" s="410"/>
      <c r="CK16" s="410"/>
      <c r="CL16" s="410"/>
      <c r="CM16" s="410"/>
      <c r="CN16" s="410"/>
      <c r="CO16" s="410"/>
      <c r="CP16" s="410"/>
      <c r="CQ16" s="410"/>
      <c r="CR16" s="410"/>
      <c r="CS16" s="411"/>
      <c r="CT16" s="411"/>
      <c r="CU16" s="411"/>
      <c r="CV16" s="411"/>
      <c r="CW16" s="411"/>
      <c r="CX16" s="411"/>
      <c r="CY16" s="411"/>
      <c r="CZ16" s="411"/>
      <c r="DA16" s="411"/>
      <c r="DB16" s="411"/>
    </row>
    <row r="17" spans="2:116" ht="22.5" customHeight="1">
      <c r="B17" s="402"/>
      <c r="C17" s="981" t="s">
        <v>468</v>
      </c>
      <c r="D17" s="981"/>
      <c r="E17" s="981"/>
      <c r="F17" s="982"/>
      <c r="G17" s="983">
        <v>2559</v>
      </c>
      <c r="H17" s="956"/>
      <c r="I17" s="956"/>
      <c r="J17" s="956"/>
      <c r="K17" s="956"/>
      <c r="L17" s="957"/>
      <c r="M17" s="955">
        <v>4779</v>
      </c>
      <c r="N17" s="956"/>
      <c r="O17" s="956"/>
      <c r="P17" s="956"/>
      <c r="Q17" s="956"/>
      <c r="R17" s="957"/>
      <c r="S17" s="955">
        <f>190245+473755</f>
        <v>664000</v>
      </c>
      <c r="T17" s="956"/>
      <c r="U17" s="956"/>
      <c r="V17" s="956"/>
      <c r="W17" s="956"/>
      <c r="X17" s="956"/>
      <c r="Y17" s="956"/>
      <c r="Z17" s="956"/>
      <c r="AA17" s="957"/>
      <c r="AB17" s="955">
        <v>737</v>
      </c>
      <c r="AC17" s="956"/>
      <c r="AD17" s="956"/>
      <c r="AE17" s="956"/>
      <c r="AF17" s="956"/>
      <c r="AG17" s="957"/>
      <c r="AH17" s="955">
        <v>1374</v>
      </c>
      <c r="AI17" s="956"/>
      <c r="AJ17" s="956"/>
      <c r="AK17" s="956"/>
      <c r="AL17" s="956"/>
      <c r="AM17" s="957"/>
      <c r="AN17" s="955">
        <v>219215</v>
      </c>
      <c r="AO17" s="956"/>
      <c r="AP17" s="956"/>
      <c r="AQ17" s="956"/>
      <c r="AR17" s="956"/>
      <c r="AS17" s="956"/>
      <c r="AT17" s="956"/>
      <c r="AU17" s="957"/>
      <c r="AV17" s="955">
        <v>70</v>
      </c>
      <c r="AW17" s="956"/>
      <c r="AX17" s="956"/>
      <c r="AY17" s="956"/>
      <c r="AZ17" s="956"/>
      <c r="BA17" s="957"/>
      <c r="BB17" s="955">
        <v>135</v>
      </c>
      <c r="BC17" s="956"/>
      <c r="BD17" s="956"/>
      <c r="BE17" s="956"/>
      <c r="BF17" s="956"/>
      <c r="BG17" s="957"/>
      <c r="BH17" s="955">
        <v>8185</v>
      </c>
      <c r="BI17" s="956"/>
      <c r="BJ17" s="956"/>
      <c r="BK17" s="956"/>
      <c r="BL17" s="956"/>
      <c r="BM17" s="956"/>
      <c r="BN17" s="956"/>
      <c r="BO17" s="956"/>
      <c r="BP17" s="958"/>
      <c r="BQ17" s="959">
        <f t="shared" si="0"/>
        <v>891400</v>
      </c>
      <c r="BR17" s="960"/>
      <c r="BS17" s="960"/>
      <c r="BT17" s="960"/>
      <c r="BU17" s="960"/>
      <c r="BV17" s="960"/>
      <c r="BW17" s="960"/>
      <c r="BX17" s="961"/>
      <c r="BY17" s="409"/>
      <c r="BZ17" s="410"/>
      <c r="CA17" s="410"/>
      <c r="CB17" s="410"/>
      <c r="CC17" s="410"/>
      <c r="CD17" s="410"/>
      <c r="CE17" s="410"/>
      <c r="CF17" s="410"/>
      <c r="CG17" s="410"/>
      <c r="CH17" s="410"/>
      <c r="CI17" s="410"/>
      <c r="CJ17" s="410"/>
      <c r="CK17" s="410"/>
      <c r="CL17" s="410"/>
      <c r="CM17" s="410"/>
      <c r="CN17" s="410"/>
      <c r="CO17" s="410"/>
      <c r="CP17" s="410"/>
      <c r="CQ17" s="410"/>
      <c r="CR17" s="410"/>
      <c r="CS17" s="411"/>
      <c r="CT17" s="411"/>
      <c r="CU17" s="411"/>
      <c r="CV17" s="411"/>
      <c r="CW17" s="411"/>
      <c r="CX17" s="411"/>
      <c r="CY17" s="411"/>
      <c r="CZ17" s="411"/>
      <c r="DA17" s="411"/>
      <c r="DB17" s="411"/>
    </row>
    <row r="18" spans="2:116" ht="22.5" customHeight="1">
      <c r="B18" s="414"/>
      <c r="C18" s="975" t="s">
        <v>469</v>
      </c>
      <c r="D18" s="975"/>
      <c r="E18" s="975"/>
      <c r="F18" s="976"/>
      <c r="G18" s="977">
        <v>2666</v>
      </c>
      <c r="H18" s="978"/>
      <c r="I18" s="978"/>
      <c r="J18" s="978"/>
      <c r="K18" s="978"/>
      <c r="L18" s="979"/>
      <c r="M18" s="980">
        <v>5000</v>
      </c>
      <c r="N18" s="978"/>
      <c r="O18" s="978"/>
      <c r="P18" s="978"/>
      <c r="Q18" s="978"/>
      <c r="R18" s="979"/>
      <c r="S18" s="980">
        <v>700930</v>
      </c>
      <c r="T18" s="978"/>
      <c r="U18" s="978"/>
      <c r="V18" s="978"/>
      <c r="W18" s="978"/>
      <c r="X18" s="978"/>
      <c r="Y18" s="978"/>
      <c r="Z18" s="978"/>
      <c r="AA18" s="979"/>
      <c r="AB18" s="980">
        <v>680</v>
      </c>
      <c r="AC18" s="978"/>
      <c r="AD18" s="978"/>
      <c r="AE18" s="978"/>
      <c r="AF18" s="978"/>
      <c r="AG18" s="979"/>
      <c r="AH18" s="980">
        <v>1292</v>
      </c>
      <c r="AI18" s="978"/>
      <c r="AJ18" s="978"/>
      <c r="AK18" s="978"/>
      <c r="AL18" s="978"/>
      <c r="AM18" s="979"/>
      <c r="AN18" s="980">
        <v>204730</v>
      </c>
      <c r="AO18" s="978"/>
      <c r="AP18" s="978"/>
      <c r="AQ18" s="978"/>
      <c r="AR18" s="978"/>
      <c r="AS18" s="978"/>
      <c r="AT18" s="978"/>
      <c r="AU18" s="979"/>
      <c r="AV18" s="980">
        <v>64</v>
      </c>
      <c r="AW18" s="978"/>
      <c r="AX18" s="978"/>
      <c r="AY18" s="978"/>
      <c r="AZ18" s="978"/>
      <c r="BA18" s="979"/>
      <c r="BB18" s="980">
        <v>121</v>
      </c>
      <c r="BC18" s="978"/>
      <c r="BD18" s="978"/>
      <c r="BE18" s="978"/>
      <c r="BF18" s="978"/>
      <c r="BG18" s="979"/>
      <c r="BH18" s="980">
        <v>7460</v>
      </c>
      <c r="BI18" s="978"/>
      <c r="BJ18" s="978"/>
      <c r="BK18" s="978"/>
      <c r="BL18" s="978"/>
      <c r="BM18" s="978"/>
      <c r="BN18" s="978"/>
      <c r="BO18" s="978"/>
      <c r="BP18" s="984"/>
      <c r="BQ18" s="985">
        <f t="shared" si="0"/>
        <v>913120</v>
      </c>
      <c r="BR18" s="986"/>
      <c r="BS18" s="986"/>
      <c r="BT18" s="986"/>
      <c r="BU18" s="986"/>
      <c r="BV18" s="986"/>
      <c r="BW18" s="986"/>
      <c r="BX18" s="987"/>
      <c r="BY18" s="409"/>
      <c r="BZ18" s="410"/>
      <c r="CA18" s="410"/>
      <c r="CB18" s="410"/>
      <c r="CC18" s="410"/>
      <c r="CD18" s="410"/>
      <c r="CE18" s="410"/>
      <c r="CF18" s="410"/>
      <c r="CG18" s="410"/>
      <c r="CH18" s="410"/>
      <c r="CI18" s="410"/>
      <c r="CJ18" s="410"/>
      <c r="CK18" s="410"/>
      <c r="CL18" s="410"/>
      <c r="CM18" s="410"/>
      <c r="CN18" s="410"/>
      <c r="CO18" s="410"/>
      <c r="CP18" s="410"/>
      <c r="CQ18" s="410"/>
      <c r="CR18" s="410"/>
      <c r="CS18" s="411"/>
      <c r="CT18" s="411"/>
      <c r="CU18" s="411"/>
      <c r="CV18" s="411"/>
      <c r="CW18" s="411"/>
      <c r="CX18" s="411"/>
      <c r="CY18" s="411"/>
      <c r="CZ18" s="411"/>
      <c r="DA18" s="411"/>
      <c r="DB18" s="411"/>
    </row>
    <row r="19" spans="2:116" ht="24.75" customHeight="1">
      <c r="B19" s="415"/>
      <c r="C19" s="236" t="s">
        <v>470</v>
      </c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415"/>
      <c r="S19" s="415"/>
      <c r="T19" s="415"/>
      <c r="U19" s="415"/>
      <c r="V19" s="415"/>
      <c r="W19" s="415"/>
      <c r="X19" s="415"/>
      <c r="Y19" s="415"/>
      <c r="Z19" s="415"/>
      <c r="AA19" s="415"/>
      <c r="AB19" s="415"/>
      <c r="AC19" s="415"/>
      <c r="AD19" s="415"/>
      <c r="AE19" s="415"/>
      <c r="AF19" s="415"/>
      <c r="AG19" s="415"/>
      <c r="AH19" s="415"/>
      <c r="AI19" s="415"/>
      <c r="AJ19" s="415"/>
      <c r="AK19" s="415"/>
      <c r="AL19" s="415"/>
      <c r="AM19" s="415"/>
      <c r="AN19" s="415"/>
      <c r="AO19" s="415"/>
      <c r="AP19" s="415"/>
      <c r="AQ19" s="415"/>
      <c r="AR19" s="415"/>
      <c r="AS19" s="415"/>
      <c r="AT19" s="415"/>
      <c r="AU19" s="415"/>
      <c r="AV19" s="415"/>
      <c r="AW19" s="416"/>
      <c r="AX19" s="416"/>
      <c r="AY19" s="416"/>
      <c r="AZ19" s="416"/>
      <c r="BA19" s="416"/>
      <c r="BB19" s="416"/>
      <c r="BC19" s="416"/>
      <c r="BD19" s="416"/>
      <c r="BE19" s="416"/>
      <c r="BF19" s="416"/>
      <c r="BG19" s="416"/>
      <c r="BH19" s="416"/>
      <c r="BI19" s="416"/>
      <c r="BJ19" s="416"/>
      <c r="BK19" s="416"/>
      <c r="BL19" s="416"/>
      <c r="BM19" s="416"/>
      <c r="BN19" s="416"/>
      <c r="BO19" s="416"/>
      <c r="BP19" s="416"/>
      <c r="BQ19" s="416"/>
      <c r="BR19" s="416"/>
      <c r="BS19" s="416"/>
      <c r="BT19" s="416"/>
      <c r="BU19" s="416"/>
      <c r="BV19" s="416"/>
      <c r="BW19" s="416"/>
      <c r="BX19" s="141" t="s">
        <v>601</v>
      </c>
      <c r="BY19" s="415"/>
      <c r="BZ19" s="415"/>
      <c r="CA19" s="415"/>
      <c r="CB19" s="415"/>
      <c r="CC19" s="415"/>
      <c r="CD19" s="415"/>
      <c r="CE19" s="415"/>
      <c r="CF19" s="415"/>
      <c r="CG19" s="415"/>
      <c r="CH19" s="415"/>
      <c r="CI19" s="415"/>
      <c r="CJ19" s="415"/>
      <c r="CK19" s="415"/>
      <c r="CL19" s="415"/>
      <c r="CM19" s="415"/>
      <c r="CN19" s="415"/>
      <c r="CO19" s="415"/>
      <c r="CP19" s="415"/>
      <c r="CQ19" s="395"/>
      <c r="CR19" s="395"/>
      <c r="CS19" s="411"/>
      <c r="CT19" s="411"/>
      <c r="CU19" s="411"/>
      <c r="CV19" s="411"/>
      <c r="CW19" s="411"/>
      <c r="CX19" s="411"/>
      <c r="CY19" s="411"/>
      <c r="CZ19" s="411"/>
      <c r="DA19" s="411"/>
      <c r="DB19" s="411"/>
    </row>
    <row r="20" spans="2:116" ht="24.75" customHeight="1">
      <c r="B20" s="415"/>
      <c r="C20" s="422" t="s">
        <v>602</v>
      </c>
      <c r="D20" s="418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15"/>
      <c r="P20" s="415"/>
      <c r="Q20" s="415"/>
      <c r="R20" s="415"/>
      <c r="S20" s="415"/>
      <c r="T20" s="415"/>
      <c r="U20" s="415"/>
      <c r="V20" s="415"/>
      <c r="W20" s="415"/>
      <c r="X20" s="415"/>
      <c r="Y20" s="415"/>
      <c r="Z20" s="415"/>
      <c r="AA20" s="415"/>
      <c r="AB20" s="415"/>
      <c r="AC20" s="415"/>
      <c r="AD20" s="415"/>
      <c r="AE20" s="415"/>
      <c r="AF20" s="415"/>
      <c r="AG20" s="415"/>
      <c r="AH20" s="415"/>
      <c r="AI20" s="415"/>
      <c r="AJ20" s="415"/>
      <c r="AK20" s="415"/>
      <c r="AL20" s="415"/>
      <c r="AM20" s="415"/>
      <c r="AO20" s="415"/>
      <c r="AP20" s="415"/>
      <c r="AQ20" s="415"/>
      <c r="AR20" s="415"/>
      <c r="AS20" s="415"/>
      <c r="AT20" s="415"/>
      <c r="AU20" s="415"/>
      <c r="AV20" s="415"/>
      <c r="AW20" s="415"/>
      <c r="AX20" s="415"/>
      <c r="AY20" s="415"/>
      <c r="AZ20" s="415"/>
      <c r="BA20" s="415"/>
      <c r="BB20" s="415"/>
      <c r="BC20" s="415"/>
      <c r="BD20" s="415"/>
      <c r="BE20" s="415"/>
      <c r="BF20" s="415"/>
      <c r="BG20" s="415"/>
      <c r="BH20" s="415"/>
      <c r="BI20" s="415"/>
      <c r="BJ20" s="415"/>
      <c r="BK20" s="415"/>
      <c r="BL20" s="415"/>
      <c r="BM20" s="415"/>
      <c r="BN20" s="415"/>
      <c r="BO20" s="415"/>
      <c r="BP20" s="415"/>
      <c r="BQ20" s="415"/>
      <c r="BR20" s="415"/>
      <c r="BS20" s="415"/>
      <c r="BT20" s="415"/>
      <c r="BU20" s="415"/>
      <c r="BV20" s="415"/>
      <c r="BW20" s="415"/>
      <c r="BX20" s="415"/>
      <c r="BY20" s="415"/>
      <c r="BZ20" s="415"/>
      <c r="CA20" s="415"/>
      <c r="CB20" s="415"/>
      <c r="CC20" s="415"/>
      <c r="CD20" s="415"/>
      <c r="CE20" s="415"/>
      <c r="CF20" s="415"/>
      <c r="CG20" s="415"/>
      <c r="CH20" s="415"/>
      <c r="CI20" s="415"/>
      <c r="CJ20" s="415"/>
      <c r="CK20" s="415"/>
      <c r="CL20" s="415"/>
      <c r="CM20" s="415"/>
      <c r="CN20" s="415"/>
      <c r="CO20" s="415"/>
      <c r="CP20" s="415"/>
      <c r="CQ20" s="395"/>
      <c r="CR20" s="395"/>
      <c r="CS20" s="395"/>
      <c r="CT20" s="417"/>
      <c r="CU20" s="417"/>
      <c r="CV20" s="417"/>
      <c r="CW20" s="417"/>
      <c r="CX20" s="417"/>
      <c r="CY20" s="417"/>
      <c r="CZ20" s="417"/>
      <c r="DA20" s="417"/>
      <c r="DB20" s="417"/>
    </row>
    <row r="21" spans="2:116" ht="24.75" customHeight="1">
      <c r="B21" s="415"/>
      <c r="C21" s="236" t="s">
        <v>318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  <c r="AC21" s="418"/>
      <c r="AD21" s="418"/>
      <c r="AE21" s="418"/>
      <c r="AF21" s="418"/>
      <c r="AG21" s="418"/>
      <c r="AH21" s="418"/>
      <c r="AI21" s="418"/>
      <c r="AJ21" s="418"/>
      <c r="AK21" s="418"/>
      <c r="AL21" s="418"/>
      <c r="AM21" s="418"/>
      <c r="AN21" s="415"/>
      <c r="AO21" s="418"/>
      <c r="AP21" s="418"/>
      <c r="AQ21" s="418"/>
      <c r="AR21" s="418"/>
      <c r="AS21" s="418"/>
      <c r="AT21" s="418"/>
      <c r="AU21" s="418"/>
      <c r="AV21" s="418"/>
      <c r="AW21" s="418"/>
      <c r="AX21" s="418"/>
      <c r="AY21" s="418"/>
      <c r="AZ21" s="418"/>
      <c r="BA21" s="418"/>
      <c r="BB21" s="418"/>
      <c r="BD21" s="418"/>
      <c r="BE21" s="418"/>
      <c r="BU21" s="418"/>
      <c r="BV21" s="418"/>
      <c r="BW21" s="418"/>
      <c r="BX21" s="418"/>
      <c r="BY21" s="418"/>
      <c r="BZ21" s="418"/>
      <c r="CA21" s="418"/>
      <c r="CB21" s="418"/>
      <c r="CC21" s="418"/>
      <c r="CD21" s="418"/>
      <c r="CE21" s="418"/>
      <c r="CF21" s="418"/>
      <c r="CG21" s="418"/>
      <c r="CH21" s="418"/>
      <c r="CI21" s="418"/>
      <c r="CJ21" s="418"/>
      <c r="CK21" s="418"/>
      <c r="CL21" s="418"/>
      <c r="CM21" s="418"/>
      <c r="CN21" s="418"/>
      <c r="CO21" s="418"/>
      <c r="CP21" s="418"/>
      <c r="CQ21" s="418"/>
      <c r="CR21" s="418"/>
      <c r="CS21" s="418"/>
      <c r="CT21" s="418"/>
      <c r="CU21" s="418"/>
      <c r="CV21" s="418"/>
      <c r="CW21" s="418"/>
      <c r="CX21" s="418"/>
      <c r="CY21" s="418"/>
      <c r="CZ21" s="418"/>
      <c r="DA21" s="418"/>
      <c r="DB21" s="417"/>
    </row>
    <row r="22" spans="2:116" ht="21" customHeight="1">
      <c r="C22" s="953"/>
      <c r="D22" s="953"/>
      <c r="E22" s="237"/>
      <c r="F22" s="237"/>
      <c r="G22" s="237"/>
      <c r="H22" s="237"/>
      <c r="I22" s="237"/>
      <c r="J22" s="237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/>
      <c r="AD22" s="405"/>
      <c r="AE22" s="405"/>
      <c r="AF22" s="405"/>
      <c r="AG22" s="405"/>
      <c r="AH22" s="405"/>
      <c r="AI22" s="405"/>
      <c r="AJ22" s="405"/>
      <c r="AK22" s="405"/>
      <c r="AL22" s="405"/>
      <c r="AM22" s="405"/>
      <c r="AN22" s="405"/>
      <c r="AO22" s="405"/>
      <c r="AP22" s="405"/>
      <c r="AQ22" s="405"/>
      <c r="AR22" s="405"/>
      <c r="AS22" s="405"/>
      <c r="AT22" s="405"/>
      <c r="AU22" s="405"/>
      <c r="AV22" s="405"/>
      <c r="AW22" s="405"/>
      <c r="AX22" s="405"/>
      <c r="AY22" s="405"/>
      <c r="AZ22" s="405"/>
      <c r="BA22" s="405"/>
      <c r="BB22" s="405"/>
      <c r="BC22" s="405"/>
      <c r="BD22" s="405"/>
      <c r="BE22" s="405"/>
      <c r="BF22" s="405"/>
      <c r="BG22" s="405"/>
      <c r="BH22" s="405"/>
      <c r="BI22" s="405"/>
      <c r="BJ22" s="405"/>
      <c r="BK22" s="405"/>
      <c r="BL22" s="405"/>
      <c r="BM22" s="405"/>
      <c r="BN22" s="405"/>
      <c r="BO22" s="405"/>
      <c r="BP22" s="405"/>
      <c r="BQ22" s="405"/>
      <c r="BR22" s="405"/>
      <c r="BS22" s="405"/>
      <c r="BT22" s="405"/>
      <c r="BU22" s="405"/>
      <c r="BV22" s="405"/>
      <c r="BW22" s="405"/>
      <c r="BX22" s="405"/>
      <c r="BY22" s="405"/>
      <c r="BZ22" s="405"/>
      <c r="CA22" s="405"/>
      <c r="CB22" s="405"/>
      <c r="CC22" s="405"/>
      <c r="CD22" s="405"/>
      <c r="CE22" s="405"/>
      <c r="CF22" s="405"/>
      <c r="CG22" s="405"/>
      <c r="CH22" s="405"/>
      <c r="CI22" s="405"/>
      <c r="CJ22" s="405"/>
      <c r="CK22" s="405"/>
      <c r="CL22" s="405"/>
      <c r="CM22" s="405"/>
      <c r="CN22" s="405"/>
      <c r="CO22" s="405"/>
      <c r="CP22" s="405"/>
      <c r="CQ22" s="405"/>
      <c r="CR22" s="405"/>
      <c r="CS22" s="405"/>
      <c r="CT22" s="405"/>
      <c r="CU22" s="405"/>
      <c r="CV22" s="405"/>
      <c r="CW22" s="405"/>
      <c r="CX22" s="405"/>
      <c r="CY22" s="405"/>
      <c r="CZ22" s="405"/>
      <c r="DA22" s="405"/>
      <c r="DB22" s="405"/>
      <c r="DC22" s="386"/>
    </row>
    <row r="23" spans="2:116" ht="21" customHeight="1">
      <c r="C23" s="952"/>
      <c r="D23" s="952"/>
      <c r="E23" s="237"/>
      <c r="F23" s="237"/>
      <c r="G23" s="237"/>
      <c r="H23" s="237"/>
      <c r="I23" s="237"/>
      <c r="J23" s="237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405"/>
      <c r="AC23" s="405"/>
      <c r="AD23" s="405"/>
      <c r="AE23" s="405"/>
      <c r="AF23" s="405"/>
      <c r="AG23" s="405"/>
      <c r="AH23" s="405"/>
      <c r="AI23" s="405"/>
      <c r="AJ23" s="405"/>
      <c r="AK23" s="405"/>
      <c r="AL23" s="405"/>
      <c r="AM23" s="405"/>
      <c r="AN23" s="405"/>
      <c r="AO23" s="405"/>
      <c r="AP23" s="405"/>
      <c r="AQ23" s="405"/>
      <c r="AR23" s="405"/>
      <c r="AS23" s="405"/>
      <c r="AT23" s="405"/>
      <c r="AU23" s="405"/>
      <c r="AV23" s="405"/>
      <c r="AW23" s="405"/>
      <c r="AX23" s="405"/>
      <c r="AY23" s="405"/>
      <c r="AZ23" s="405"/>
      <c r="BA23" s="405"/>
      <c r="BB23" s="405"/>
      <c r="BC23" s="405"/>
      <c r="BD23" s="405"/>
      <c r="BE23" s="405"/>
      <c r="BF23" s="405"/>
      <c r="BG23" s="405"/>
      <c r="BH23" s="405"/>
      <c r="BI23" s="405"/>
      <c r="BJ23" s="405"/>
      <c r="BK23" s="405"/>
      <c r="BL23" s="405"/>
      <c r="BM23" s="405"/>
      <c r="BN23" s="405"/>
      <c r="BO23" s="405"/>
      <c r="BP23" s="405"/>
      <c r="BQ23" s="405"/>
      <c r="BR23" s="405"/>
      <c r="BS23" s="405"/>
      <c r="BT23" s="405"/>
      <c r="BU23" s="405"/>
      <c r="BV23" s="405"/>
      <c r="BW23" s="405"/>
      <c r="BX23" s="405"/>
      <c r="BY23" s="405"/>
      <c r="BZ23" s="405"/>
      <c r="CA23" s="405"/>
      <c r="CB23" s="405"/>
      <c r="CC23" s="405"/>
      <c r="CD23" s="405"/>
      <c r="CE23" s="405"/>
      <c r="CF23" s="405"/>
      <c r="CG23" s="405"/>
      <c r="CH23" s="405"/>
      <c r="CI23" s="405"/>
      <c r="CJ23" s="405"/>
      <c r="CK23" s="405"/>
      <c r="CL23" s="405"/>
      <c r="CM23" s="405"/>
      <c r="CN23" s="405"/>
      <c r="CO23" s="405"/>
      <c r="CP23" s="405"/>
      <c r="CQ23" s="405"/>
      <c r="CR23" s="405"/>
      <c r="CS23" s="405"/>
      <c r="CT23" s="405"/>
      <c r="CU23" s="405"/>
      <c r="CV23" s="405"/>
      <c r="CW23" s="405"/>
      <c r="CX23" s="405"/>
      <c r="CY23" s="405"/>
      <c r="CZ23" s="405"/>
      <c r="DA23" s="405"/>
      <c r="DB23" s="405"/>
      <c r="DC23" s="386"/>
    </row>
    <row r="24" spans="2:116" ht="21" customHeight="1">
      <c r="C24" s="952"/>
      <c r="D24" s="952"/>
      <c r="E24" s="237"/>
      <c r="F24" s="237"/>
      <c r="G24" s="237"/>
      <c r="H24" s="237"/>
      <c r="I24" s="237"/>
      <c r="J24" s="237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  <c r="AA24" s="405"/>
      <c r="AB24" s="405"/>
      <c r="AC24" s="405"/>
      <c r="AD24" s="405"/>
      <c r="AE24" s="405"/>
      <c r="AF24" s="405"/>
      <c r="AG24" s="405"/>
      <c r="AH24" s="405"/>
      <c r="AI24" s="405"/>
      <c r="AJ24" s="405"/>
      <c r="AK24" s="405"/>
      <c r="AL24" s="405"/>
      <c r="AM24" s="405"/>
      <c r="AN24" s="405"/>
      <c r="AO24" s="405"/>
      <c r="AP24" s="405"/>
      <c r="AQ24" s="405"/>
      <c r="AR24" s="405"/>
      <c r="AS24" s="405"/>
      <c r="AT24" s="405"/>
      <c r="AU24" s="405"/>
      <c r="AV24" s="405"/>
      <c r="AW24" s="405"/>
      <c r="AX24" s="405"/>
      <c r="AY24" s="405"/>
      <c r="AZ24" s="405"/>
      <c r="BA24" s="405"/>
      <c r="BB24" s="405"/>
      <c r="BC24" s="405"/>
      <c r="BD24" s="405"/>
      <c r="BE24" s="405"/>
      <c r="BF24" s="405"/>
      <c r="BG24" s="405"/>
      <c r="BH24" s="405"/>
      <c r="BI24" s="405"/>
      <c r="BJ24" s="405"/>
      <c r="BK24" s="405"/>
      <c r="BL24" s="405"/>
      <c r="BM24" s="405"/>
      <c r="BN24" s="405"/>
      <c r="BO24" s="405"/>
      <c r="BP24" s="405"/>
      <c r="BQ24" s="405"/>
      <c r="BR24" s="405"/>
      <c r="BS24" s="405"/>
      <c r="BT24" s="405"/>
      <c r="BU24" s="405"/>
      <c r="BV24" s="405"/>
      <c r="BW24" s="405"/>
      <c r="BX24" s="405"/>
      <c r="BY24" s="405"/>
      <c r="BZ24" s="405"/>
      <c r="CA24" s="405"/>
      <c r="CB24" s="405"/>
      <c r="CC24" s="405"/>
      <c r="CD24" s="405"/>
      <c r="CE24" s="405"/>
      <c r="CF24" s="405"/>
      <c r="CG24" s="405"/>
      <c r="CH24" s="405"/>
      <c r="CI24" s="405"/>
      <c r="CJ24" s="405"/>
      <c r="CK24" s="405"/>
      <c r="CL24" s="405"/>
      <c r="CM24" s="405"/>
      <c r="CN24" s="405"/>
      <c r="CO24" s="405"/>
      <c r="CP24" s="405"/>
      <c r="CQ24" s="405"/>
      <c r="CR24" s="405"/>
      <c r="CS24" s="405"/>
      <c r="CT24" s="405"/>
      <c r="CU24" s="405"/>
      <c r="CV24" s="405"/>
      <c r="CW24" s="405"/>
      <c r="CX24" s="405"/>
      <c r="CY24" s="405"/>
      <c r="CZ24" s="405"/>
      <c r="DA24" s="405"/>
      <c r="DB24" s="405"/>
      <c r="DC24" s="386"/>
    </row>
    <row r="25" spans="2:116" ht="21" customHeight="1">
      <c r="E25" s="237"/>
      <c r="F25" s="237"/>
      <c r="G25" s="237"/>
      <c r="H25" s="237"/>
      <c r="I25" s="237"/>
      <c r="J25" s="237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405"/>
      <c r="AC25" s="405"/>
      <c r="AD25" s="405"/>
      <c r="AE25" s="405"/>
      <c r="AF25" s="405"/>
      <c r="AG25" s="405"/>
      <c r="AH25" s="405"/>
      <c r="AI25" s="405"/>
      <c r="AJ25" s="405"/>
      <c r="AK25" s="405"/>
      <c r="AL25" s="405"/>
      <c r="AM25" s="405"/>
      <c r="AN25" s="405"/>
      <c r="AO25" s="405"/>
      <c r="AP25" s="405"/>
      <c r="AQ25" s="405"/>
      <c r="AR25" s="405"/>
      <c r="AS25" s="405"/>
      <c r="AT25" s="405"/>
      <c r="AU25" s="405"/>
      <c r="AV25" s="405"/>
      <c r="AW25" s="405"/>
      <c r="AX25" s="405"/>
      <c r="AY25" s="405"/>
      <c r="AZ25" s="405"/>
      <c r="BA25" s="405"/>
      <c r="BB25" s="405"/>
      <c r="BC25" s="405"/>
      <c r="BD25" s="405"/>
      <c r="BE25" s="405"/>
      <c r="BF25" s="405"/>
      <c r="BG25" s="405"/>
      <c r="BH25" s="405"/>
      <c r="BI25" s="405"/>
      <c r="BJ25" s="405"/>
      <c r="BK25" s="405"/>
      <c r="BL25" s="405"/>
      <c r="BM25" s="405"/>
      <c r="BN25" s="405"/>
      <c r="BO25" s="405"/>
      <c r="BP25" s="405"/>
      <c r="BQ25" s="405"/>
      <c r="BR25" s="405"/>
      <c r="BS25" s="405"/>
      <c r="BT25" s="405"/>
      <c r="BU25" s="405"/>
      <c r="BV25" s="405"/>
      <c r="BW25" s="405"/>
      <c r="BX25" s="405"/>
      <c r="BY25" s="405"/>
      <c r="BZ25" s="405"/>
      <c r="CA25" s="405"/>
      <c r="CB25" s="405"/>
      <c r="CC25" s="405"/>
      <c r="CD25" s="405"/>
      <c r="CE25" s="405"/>
      <c r="CF25" s="405"/>
      <c r="CG25" s="405"/>
      <c r="CH25" s="405"/>
      <c r="CI25" s="405"/>
      <c r="CJ25" s="405"/>
      <c r="CK25" s="405"/>
      <c r="CL25" s="405"/>
      <c r="CM25" s="405"/>
      <c r="CN25" s="405"/>
      <c r="CO25" s="405"/>
      <c r="CP25" s="405"/>
      <c r="CQ25" s="405"/>
      <c r="CR25" s="405"/>
      <c r="CS25" s="405"/>
      <c r="CT25" s="405"/>
      <c r="CU25" s="405"/>
      <c r="CV25" s="405"/>
      <c r="CW25" s="405"/>
      <c r="CX25" s="405"/>
      <c r="CY25" s="405"/>
      <c r="CZ25" s="405"/>
      <c r="DA25" s="405"/>
      <c r="DB25" s="420"/>
      <c r="DC25" s="420"/>
      <c r="DD25" s="420"/>
      <c r="DE25" s="420"/>
      <c r="DF25" s="420"/>
      <c r="DG25" s="420"/>
      <c r="DH25" s="420"/>
      <c r="DI25" s="420"/>
      <c r="DJ25" s="420"/>
      <c r="DK25" s="420"/>
      <c r="DL25" s="420"/>
    </row>
    <row r="26" spans="2:116" ht="21" customHeight="1">
      <c r="C26" s="953"/>
      <c r="D26" s="953"/>
      <c r="E26" s="237"/>
      <c r="F26" s="237"/>
      <c r="G26" s="237"/>
      <c r="H26" s="237"/>
      <c r="I26" s="237"/>
      <c r="J26" s="237"/>
      <c r="K26" s="405"/>
      <c r="L26" s="405"/>
      <c r="M26" s="405"/>
      <c r="N26" s="405"/>
      <c r="O26" s="405"/>
      <c r="P26" s="405"/>
      <c r="Q26" s="405"/>
      <c r="R26" s="405"/>
      <c r="S26" s="405"/>
      <c r="T26" s="405"/>
      <c r="U26" s="405"/>
      <c r="V26" s="405"/>
      <c r="W26" s="405"/>
      <c r="X26" s="405"/>
      <c r="Y26" s="405"/>
      <c r="Z26" s="405"/>
      <c r="AA26" s="405"/>
      <c r="AB26" s="405"/>
      <c r="AC26" s="405"/>
      <c r="AD26" s="405"/>
      <c r="AE26" s="405"/>
      <c r="AF26" s="405"/>
      <c r="AG26" s="405"/>
      <c r="AH26" s="405"/>
      <c r="AI26" s="405"/>
      <c r="AJ26" s="405"/>
      <c r="AK26" s="405"/>
      <c r="AL26" s="405"/>
      <c r="AM26" s="405"/>
      <c r="AN26" s="405"/>
      <c r="AO26" s="405"/>
      <c r="AP26" s="405"/>
      <c r="AQ26" s="405"/>
      <c r="AR26" s="405"/>
      <c r="AS26" s="405"/>
      <c r="AT26" s="405"/>
      <c r="AU26" s="405"/>
      <c r="AV26" s="405"/>
      <c r="AW26" s="405"/>
      <c r="AX26" s="405"/>
      <c r="AY26" s="405"/>
      <c r="AZ26" s="405"/>
      <c r="BA26" s="405"/>
      <c r="BB26" s="405"/>
      <c r="BC26" s="405"/>
      <c r="BD26" s="405"/>
      <c r="BE26" s="405"/>
      <c r="BF26" s="405"/>
      <c r="BG26" s="405"/>
      <c r="BH26" s="405"/>
      <c r="BI26" s="405"/>
      <c r="BJ26" s="405"/>
      <c r="BK26" s="405"/>
      <c r="BL26" s="405"/>
      <c r="BM26" s="405"/>
      <c r="BN26" s="405"/>
      <c r="BO26" s="405"/>
      <c r="BP26" s="405"/>
      <c r="BQ26" s="405"/>
      <c r="BR26" s="405"/>
      <c r="BS26" s="405"/>
      <c r="BT26" s="405"/>
      <c r="BU26" s="405"/>
      <c r="BV26" s="405"/>
      <c r="BW26" s="405"/>
      <c r="BX26" s="405"/>
      <c r="BY26" s="405"/>
      <c r="BZ26" s="405"/>
      <c r="CA26" s="405"/>
      <c r="CB26" s="405"/>
      <c r="CC26" s="405"/>
      <c r="CD26" s="405"/>
      <c r="CE26" s="405"/>
      <c r="CF26" s="405"/>
      <c r="CG26" s="405"/>
      <c r="CH26" s="405"/>
      <c r="CI26" s="405"/>
      <c r="CJ26" s="405"/>
      <c r="CK26" s="405"/>
      <c r="CL26" s="405"/>
      <c r="CM26" s="405"/>
      <c r="CN26" s="405"/>
      <c r="CO26" s="405"/>
      <c r="CP26" s="405"/>
      <c r="CQ26" s="405"/>
      <c r="CR26" s="405"/>
      <c r="CS26" s="405"/>
      <c r="CT26" s="405"/>
      <c r="CU26" s="405"/>
      <c r="CV26" s="405"/>
      <c r="CW26" s="405"/>
      <c r="CX26" s="405"/>
      <c r="CY26" s="405"/>
      <c r="CZ26" s="405"/>
      <c r="DA26" s="405"/>
      <c r="DB26" s="405"/>
      <c r="DC26" s="386"/>
    </row>
    <row r="27" spans="2:116" ht="21" customHeight="1">
      <c r="C27" s="954"/>
      <c r="D27" s="954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405"/>
    </row>
    <row r="28" spans="2:116" ht="19.5" customHeight="1">
      <c r="DB28" s="237"/>
    </row>
    <row r="29" spans="2:116" ht="19.5" customHeight="1"/>
    <row r="30" spans="2:116" ht="19.5" customHeight="1"/>
    <row r="31" spans="2:116" ht="19.5" customHeight="1"/>
    <row r="32" spans="2:116" ht="19.5" customHeight="1"/>
    <row r="33" ht="19.5" customHeight="1"/>
    <row r="34" ht="30" customHeight="1"/>
    <row r="35" ht="30" customHeight="1"/>
    <row r="36" ht="30" customHeight="1"/>
    <row r="37" ht="27.75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  <row r="44" ht="27" customHeight="1"/>
    <row r="45" ht="27" customHeight="1"/>
    <row r="46" ht="27" customHeight="1"/>
  </sheetData>
  <mergeCells count="149">
    <mergeCell ref="CI2:CP5"/>
    <mergeCell ref="G3:AL3"/>
    <mergeCell ref="AM3:BR3"/>
    <mergeCell ref="BS3:CH3"/>
    <mergeCell ref="C4:D4"/>
    <mergeCell ref="G4:W4"/>
    <mergeCell ref="X4:AL4"/>
    <mergeCell ref="AM4:BB4"/>
    <mergeCell ref="BC4:BR4"/>
    <mergeCell ref="BS4:CH4"/>
    <mergeCell ref="C5:F5"/>
    <mergeCell ref="G5:K5"/>
    <mergeCell ref="L5:P5"/>
    <mergeCell ref="Q5:W5"/>
    <mergeCell ref="X5:AB5"/>
    <mergeCell ref="AC5:AG5"/>
    <mergeCell ref="AH5:AL5"/>
    <mergeCell ref="AM5:AQ5"/>
    <mergeCell ref="BX5:CB5"/>
    <mergeCell ref="CC5:CH5"/>
    <mergeCell ref="AW5:BB5"/>
    <mergeCell ref="BC5:BG5"/>
    <mergeCell ref="AH6:AL6"/>
    <mergeCell ref="AM6:AQ6"/>
    <mergeCell ref="AR5:AV5"/>
    <mergeCell ref="C2:E3"/>
    <mergeCell ref="G2:CH2"/>
    <mergeCell ref="BH5:BL5"/>
    <mergeCell ref="BM5:BR5"/>
    <mergeCell ref="BS5:BW5"/>
    <mergeCell ref="BX6:CB6"/>
    <mergeCell ref="CC6:CH6"/>
    <mergeCell ref="CI6:CP6"/>
    <mergeCell ref="C7:F7"/>
    <mergeCell ref="G7:K7"/>
    <mergeCell ref="L7:P7"/>
    <mergeCell ref="Q7:W7"/>
    <mergeCell ref="X7:AB7"/>
    <mergeCell ref="AC7:AG7"/>
    <mergeCell ref="AH7:AL7"/>
    <mergeCell ref="AR6:AV6"/>
    <mergeCell ref="AW6:BB6"/>
    <mergeCell ref="BC6:BG6"/>
    <mergeCell ref="BH6:BL6"/>
    <mergeCell ref="BM6:BR6"/>
    <mergeCell ref="BS6:BW6"/>
    <mergeCell ref="BS7:BW7"/>
    <mergeCell ref="BX7:CB7"/>
    <mergeCell ref="CC7:CH7"/>
    <mergeCell ref="CI7:CP7"/>
    <mergeCell ref="C6:F6"/>
    <mergeCell ref="G6:K6"/>
    <mergeCell ref="L6:P6"/>
    <mergeCell ref="Q6:W6"/>
    <mergeCell ref="X6:AB6"/>
    <mergeCell ref="AC6:AG6"/>
    <mergeCell ref="D10:E11"/>
    <mergeCell ref="G10:BP10"/>
    <mergeCell ref="BQ10:BX12"/>
    <mergeCell ref="G11:AA11"/>
    <mergeCell ref="AB11:AU11"/>
    <mergeCell ref="AV11:BP11"/>
    <mergeCell ref="AM7:AQ7"/>
    <mergeCell ref="AR7:AV7"/>
    <mergeCell ref="AW7:BB7"/>
    <mergeCell ref="BC7:BG7"/>
    <mergeCell ref="BH7:BL7"/>
    <mergeCell ref="BM7:BR7"/>
    <mergeCell ref="C14:F14"/>
    <mergeCell ref="G14:L14"/>
    <mergeCell ref="M14:R14"/>
    <mergeCell ref="S14:AA14"/>
    <mergeCell ref="AB14:AG14"/>
    <mergeCell ref="AN12:AU12"/>
    <mergeCell ref="AV12:BA12"/>
    <mergeCell ref="BB12:BG12"/>
    <mergeCell ref="BH12:BP12"/>
    <mergeCell ref="C13:F13"/>
    <mergeCell ref="G13:L13"/>
    <mergeCell ref="M13:R13"/>
    <mergeCell ref="S13:AA13"/>
    <mergeCell ref="AB13:AG13"/>
    <mergeCell ref="AH13:AM13"/>
    <mergeCell ref="B12:E12"/>
    <mergeCell ref="G12:L12"/>
    <mergeCell ref="M12:R12"/>
    <mergeCell ref="S12:AA12"/>
    <mergeCell ref="AB12:AG12"/>
    <mergeCell ref="AH12:AM12"/>
    <mergeCell ref="AH14:AM14"/>
    <mergeCell ref="AN14:AU14"/>
    <mergeCell ref="AV14:BA14"/>
    <mergeCell ref="BB14:BG14"/>
    <mergeCell ref="BH14:BP14"/>
    <mergeCell ref="BQ14:BX14"/>
    <mergeCell ref="AN13:AU13"/>
    <mergeCell ref="AV13:BA13"/>
    <mergeCell ref="BB13:BG13"/>
    <mergeCell ref="BH13:BP13"/>
    <mergeCell ref="BQ13:BX13"/>
    <mergeCell ref="C16:F16"/>
    <mergeCell ref="G16:L16"/>
    <mergeCell ref="M16:R16"/>
    <mergeCell ref="S16:AA16"/>
    <mergeCell ref="AB16:AG16"/>
    <mergeCell ref="C15:F15"/>
    <mergeCell ref="G15:L15"/>
    <mergeCell ref="M15:R15"/>
    <mergeCell ref="S15:AA15"/>
    <mergeCell ref="AB15:AG15"/>
    <mergeCell ref="AH16:AM16"/>
    <mergeCell ref="AN16:AU16"/>
    <mergeCell ref="AV16:BA16"/>
    <mergeCell ref="BB16:BG16"/>
    <mergeCell ref="BH16:BP16"/>
    <mergeCell ref="BQ16:BX16"/>
    <mergeCell ref="AN15:AU15"/>
    <mergeCell ref="AV15:BA15"/>
    <mergeCell ref="BB15:BG15"/>
    <mergeCell ref="BH15:BP15"/>
    <mergeCell ref="BQ15:BX15"/>
    <mergeCell ref="AH15:AM15"/>
    <mergeCell ref="C18:F18"/>
    <mergeCell ref="G18:L18"/>
    <mergeCell ref="M18:R18"/>
    <mergeCell ref="S18:AA18"/>
    <mergeCell ref="AB18:AG18"/>
    <mergeCell ref="C17:F17"/>
    <mergeCell ref="G17:L17"/>
    <mergeCell ref="M17:R17"/>
    <mergeCell ref="S17:AA17"/>
    <mergeCell ref="AB17:AG17"/>
    <mergeCell ref="AH18:AM18"/>
    <mergeCell ref="AN18:AU18"/>
    <mergeCell ref="AV18:BA18"/>
    <mergeCell ref="BB18:BG18"/>
    <mergeCell ref="BH18:BP18"/>
    <mergeCell ref="BQ18:BX18"/>
    <mergeCell ref="AN17:AU17"/>
    <mergeCell ref="AV17:BA17"/>
    <mergeCell ref="BB17:BG17"/>
    <mergeCell ref="BH17:BP17"/>
    <mergeCell ref="BQ17:BX17"/>
    <mergeCell ref="AH17:AM17"/>
    <mergeCell ref="C23:D23"/>
    <mergeCell ref="C24:D24"/>
    <mergeCell ref="C26:D26"/>
    <mergeCell ref="C27:D27"/>
    <mergeCell ref="C22:D22"/>
  </mergeCells>
  <phoneticPr fontId="9"/>
  <printOptions horizontalCentered="1"/>
  <pageMargins left="0.19685039370078741" right="0.19685039370078741" top="0.59055118110236227" bottom="0" header="0.31496062992125984" footer="0.19685039370078741"/>
  <pageSetup paperSize="9" firstPageNumber="114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Z46"/>
  <sheetViews>
    <sheetView zoomScaleNormal="100" workbookViewId="0">
      <selection activeCell="B65" sqref="B65:C65"/>
    </sheetView>
  </sheetViews>
  <sheetFormatPr defaultRowHeight="13.5"/>
  <cols>
    <col min="1" max="3" width="2.125" style="236" customWidth="1"/>
    <col min="4" max="4" width="4.375" style="236" customWidth="1"/>
    <col min="5" max="51" width="1.625" style="236" customWidth="1"/>
    <col min="52" max="52" width="2.75" style="236" customWidth="1"/>
    <col min="53" max="16384" width="9" style="236"/>
  </cols>
  <sheetData>
    <row r="3" spans="1:51" ht="27" customHeight="1">
      <c r="A3" s="235" t="s">
        <v>605</v>
      </c>
    </row>
    <row r="4" spans="1:51" ht="21" customHeight="1">
      <c r="AE4" s="237"/>
      <c r="AY4" s="237" t="s">
        <v>506</v>
      </c>
    </row>
    <row r="5" spans="1:51" ht="22.5" customHeight="1">
      <c r="A5" s="390"/>
      <c r="B5" s="1119" t="s">
        <v>355</v>
      </c>
      <c r="C5" s="1120"/>
      <c r="D5" s="1121"/>
      <c r="E5" s="1122" t="s">
        <v>354</v>
      </c>
      <c r="F5" s="1122"/>
      <c r="G5" s="1122"/>
      <c r="H5" s="1122"/>
      <c r="I5" s="1122"/>
      <c r="J5" s="1122"/>
      <c r="K5" s="1122"/>
      <c r="L5" s="1108" t="s">
        <v>353</v>
      </c>
      <c r="M5" s="1109"/>
      <c r="N5" s="1109"/>
      <c r="O5" s="1109"/>
      <c r="P5" s="1109"/>
      <c r="Q5" s="1109"/>
      <c r="R5" s="1110"/>
      <c r="S5" s="1108" t="s">
        <v>352</v>
      </c>
      <c r="T5" s="1109"/>
      <c r="U5" s="1109"/>
      <c r="V5" s="1109"/>
      <c r="W5" s="1109"/>
      <c r="X5" s="1109"/>
      <c r="Y5" s="1110"/>
      <c r="Z5" s="1108" t="s">
        <v>351</v>
      </c>
      <c r="AA5" s="1109"/>
      <c r="AB5" s="1109"/>
      <c r="AC5" s="1109"/>
      <c r="AD5" s="1109"/>
      <c r="AE5" s="1109"/>
      <c r="AF5" s="1110"/>
      <c r="AG5" s="1108" t="s">
        <v>350</v>
      </c>
      <c r="AH5" s="1109"/>
      <c r="AI5" s="1109"/>
      <c r="AJ5" s="1109"/>
      <c r="AK5" s="1109"/>
      <c r="AL5" s="1109"/>
      <c r="AM5" s="1110"/>
      <c r="AN5" s="1108" t="s">
        <v>349</v>
      </c>
      <c r="AO5" s="1109"/>
      <c r="AP5" s="1109"/>
      <c r="AQ5" s="1109"/>
      <c r="AR5" s="1109"/>
      <c r="AS5" s="1109"/>
      <c r="AT5" s="1110"/>
      <c r="AU5" s="840" t="s">
        <v>343</v>
      </c>
      <c r="AV5" s="840"/>
      <c r="AW5" s="840"/>
      <c r="AX5" s="840"/>
      <c r="AY5" s="828"/>
    </row>
    <row r="6" spans="1:51" ht="31.5" customHeight="1">
      <c r="A6" s="1116" t="s">
        <v>326</v>
      </c>
      <c r="B6" s="1117"/>
      <c r="C6" s="1118"/>
      <c r="D6" s="423"/>
      <c r="E6" s="1123"/>
      <c r="F6" s="1123"/>
      <c r="G6" s="1123"/>
      <c r="H6" s="1123"/>
      <c r="I6" s="1123"/>
      <c r="J6" s="1123"/>
      <c r="K6" s="1123"/>
      <c r="L6" s="1111"/>
      <c r="M6" s="1112"/>
      <c r="N6" s="1112"/>
      <c r="O6" s="1112"/>
      <c r="P6" s="1112"/>
      <c r="Q6" s="1112"/>
      <c r="R6" s="1113"/>
      <c r="S6" s="1111"/>
      <c r="T6" s="1112"/>
      <c r="U6" s="1112"/>
      <c r="V6" s="1112"/>
      <c r="W6" s="1112"/>
      <c r="X6" s="1112"/>
      <c r="Y6" s="1113"/>
      <c r="Z6" s="1111"/>
      <c r="AA6" s="1112"/>
      <c r="AB6" s="1112"/>
      <c r="AC6" s="1112"/>
      <c r="AD6" s="1112"/>
      <c r="AE6" s="1112"/>
      <c r="AF6" s="1113"/>
      <c r="AG6" s="1111"/>
      <c r="AH6" s="1112"/>
      <c r="AI6" s="1112"/>
      <c r="AJ6" s="1112"/>
      <c r="AK6" s="1112"/>
      <c r="AL6" s="1112"/>
      <c r="AM6" s="1113"/>
      <c r="AN6" s="1111"/>
      <c r="AO6" s="1112"/>
      <c r="AP6" s="1112"/>
      <c r="AQ6" s="1112"/>
      <c r="AR6" s="1112"/>
      <c r="AS6" s="1112"/>
      <c r="AT6" s="1113"/>
      <c r="AU6" s="1114"/>
      <c r="AV6" s="1114"/>
      <c r="AW6" s="1114"/>
      <c r="AX6" s="1114"/>
      <c r="AY6" s="1115"/>
    </row>
    <row r="7" spans="1:51" ht="39.950000000000003" customHeight="1">
      <c r="A7" s="1064" t="s">
        <v>342</v>
      </c>
      <c r="B7" s="1065"/>
      <c r="C7" s="1065"/>
      <c r="D7" s="1100"/>
      <c r="E7" s="1101">
        <v>100</v>
      </c>
      <c r="F7" s="1101"/>
      <c r="G7" s="1101"/>
      <c r="H7" s="1101"/>
      <c r="I7" s="1101"/>
      <c r="J7" s="1101"/>
      <c r="K7" s="1101"/>
      <c r="L7" s="1101">
        <v>21</v>
      </c>
      <c r="M7" s="1101"/>
      <c r="N7" s="1101"/>
      <c r="O7" s="1101"/>
      <c r="P7" s="1101"/>
      <c r="Q7" s="1101"/>
      <c r="R7" s="1101"/>
      <c r="S7" s="1102">
        <v>28</v>
      </c>
      <c r="T7" s="1103"/>
      <c r="U7" s="1103"/>
      <c r="V7" s="1103"/>
      <c r="W7" s="1103"/>
      <c r="X7" s="1103"/>
      <c r="Y7" s="1103"/>
      <c r="Z7" s="1103"/>
      <c r="AA7" s="1103"/>
      <c r="AB7" s="1103"/>
      <c r="AC7" s="1103"/>
      <c r="AD7" s="1103"/>
      <c r="AE7" s="1103"/>
      <c r="AF7" s="1103"/>
      <c r="AG7" s="1103"/>
      <c r="AH7" s="1103"/>
      <c r="AI7" s="1103"/>
      <c r="AJ7" s="1103"/>
      <c r="AK7" s="1103"/>
      <c r="AL7" s="1103"/>
      <c r="AM7" s="1104"/>
      <c r="AN7" s="1105">
        <v>6</v>
      </c>
      <c r="AO7" s="1105"/>
      <c r="AP7" s="1105"/>
      <c r="AQ7" s="1105"/>
      <c r="AR7" s="1105"/>
      <c r="AS7" s="1105"/>
      <c r="AT7" s="1105"/>
      <c r="AU7" s="1105">
        <f>SUM(E7:AT7)</f>
        <v>155</v>
      </c>
      <c r="AV7" s="1105"/>
      <c r="AW7" s="1105"/>
      <c r="AX7" s="1105"/>
      <c r="AY7" s="1107"/>
    </row>
    <row r="8" spans="1:51" ht="39.950000000000003" customHeight="1">
      <c r="A8" s="1064" t="s">
        <v>341</v>
      </c>
      <c r="B8" s="1065"/>
      <c r="C8" s="1065"/>
      <c r="D8" s="1100"/>
      <c r="E8" s="1101">
        <v>100</v>
      </c>
      <c r="F8" s="1101"/>
      <c r="G8" s="1101"/>
      <c r="H8" s="1101"/>
      <c r="I8" s="1101"/>
      <c r="J8" s="1101"/>
      <c r="K8" s="1101"/>
      <c r="L8" s="1101">
        <v>23</v>
      </c>
      <c r="M8" s="1101"/>
      <c r="N8" s="1101"/>
      <c r="O8" s="1101"/>
      <c r="P8" s="1101"/>
      <c r="Q8" s="1101"/>
      <c r="R8" s="1101"/>
      <c r="S8" s="1102">
        <v>27</v>
      </c>
      <c r="T8" s="1103"/>
      <c r="U8" s="1103"/>
      <c r="V8" s="1103"/>
      <c r="W8" s="1103"/>
      <c r="X8" s="1103"/>
      <c r="Y8" s="1103"/>
      <c r="Z8" s="1103"/>
      <c r="AA8" s="1103"/>
      <c r="AB8" s="1103"/>
      <c r="AC8" s="1103"/>
      <c r="AD8" s="1103"/>
      <c r="AE8" s="1103"/>
      <c r="AF8" s="1103"/>
      <c r="AG8" s="1103"/>
      <c r="AH8" s="1103"/>
      <c r="AI8" s="1103"/>
      <c r="AJ8" s="1103"/>
      <c r="AK8" s="1103"/>
      <c r="AL8" s="1103"/>
      <c r="AM8" s="1104"/>
      <c r="AN8" s="1105">
        <v>8</v>
      </c>
      <c r="AO8" s="1105"/>
      <c r="AP8" s="1105"/>
      <c r="AQ8" s="1105"/>
      <c r="AR8" s="1105"/>
      <c r="AS8" s="1105"/>
      <c r="AT8" s="1105"/>
      <c r="AU8" s="1105">
        <f t="shared" ref="AU8:AU13" si="0">SUM(E8:AT8)</f>
        <v>158</v>
      </c>
      <c r="AV8" s="1105"/>
      <c r="AW8" s="1105"/>
      <c r="AX8" s="1105"/>
      <c r="AY8" s="1107"/>
    </row>
    <row r="9" spans="1:51" ht="39.950000000000003" customHeight="1">
      <c r="A9" s="1064" t="s">
        <v>340</v>
      </c>
      <c r="B9" s="1065"/>
      <c r="C9" s="1065"/>
      <c r="D9" s="1100"/>
      <c r="E9" s="1101">
        <v>119</v>
      </c>
      <c r="F9" s="1101"/>
      <c r="G9" s="1101"/>
      <c r="H9" s="1101"/>
      <c r="I9" s="1101"/>
      <c r="J9" s="1101"/>
      <c r="K9" s="1101"/>
      <c r="L9" s="1101">
        <v>20</v>
      </c>
      <c r="M9" s="1101"/>
      <c r="N9" s="1101"/>
      <c r="O9" s="1101"/>
      <c r="P9" s="1101"/>
      <c r="Q9" s="1101"/>
      <c r="R9" s="1101"/>
      <c r="S9" s="1102">
        <v>24</v>
      </c>
      <c r="T9" s="1103"/>
      <c r="U9" s="1103"/>
      <c r="V9" s="1103"/>
      <c r="W9" s="1103"/>
      <c r="X9" s="1103"/>
      <c r="Y9" s="1103"/>
      <c r="Z9" s="1103"/>
      <c r="AA9" s="1103"/>
      <c r="AB9" s="1103"/>
      <c r="AC9" s="1103"/>
      <c r="AD9" s="1103"/>
      <c r="AE9" s="1103"/>
      <c r="AF9" s="1103"/>
      <c r="AG9" s="1103"/>
      <c r="AH9" s="1103"/>
      <c r="AI9" s="1103"/>
      <c r="AJ9" s="1103"/>
      <c r="AK9" s="1103"/>
      <c r="AL9" s="1103"/>
      <c r="AM9" s="1104"/>
      <c r="AN9" s="1105">
        <v>8</v>
      </c>
      <c r="AO9" s="1105"/>
      <c r="AP9" s="1105"/>
      <c r="AQ9" s="1105"/>
      <c r="AR9" s="1105"/>
      <c r="AS9" s="1105"/>
      <c r="AT9" s="1105"/>
      <c r="AU9" s="1105">
        <f t="shared" si="0"/>
        <v>171</v>
      </c>
      <c r="AV9" s="1105"/>
      <c r="AW9" s="1105"/>
      <c r="AX9" s="1105"/>
      <c r="AY9" s="1107"/>
    </row>
    <row r="10" spans="1:51" ht="39.950000000000003" customHeight="1">
      <c r="A10" s="1064" t="s">
        <v>339</v>
      </c>
      <c r="B10" s="1065"/>
      <c r="C10" s="1065"/>
      <c r="D10" s="1100"/>
      <c r="E10" s="1101">
        <v>137</v>
      </c>
      <c r="F10" s="1101"/>
      <c r="G10" s="1101"/>
      <c r="H10" s="1101"/>
      <c r="I10" s="1101"/>
      <c r="J10" s="1101"/>
      <c r="K10" s="1101"/>
      <c r="L10" s="1101">
        <v>19</v>
      </c>
      <c r="M10" s="1101"/>
      <c r="N10" s="1101"/>
      <c r="O10" s="1101"/>
      <c r="P10" s="1101"/>
      <c r="Q10" s="1101"/>
      <c r="R10" s="1101"/>
      <c r="S10" s="1102">
        <v>25</v>
      </c>
      <c r="T10" s="1103"/>
      <c r="U10" s="1103"/>
      <c r="V10" s="1103"/>
      <c r="W10" s="1103"/>
      <c r="X10" s="1103"/>
      <c r="Y10" s="1103"/>
      <c r="Z10" s="1103"/>
      <c r="AA10" s="1103"/>
      <c r="AB10" s="1103"/>
      <c r="AC10" s="1103"/>
      <c r="AD10" s="1103"/>
      <c r="AE10" s="1103"/>
      <c r="AF10" s="1103"/>
      <c r="AG10" s="1103"/>
      <c r="AH10" s="1103"/>
      <c r="AI10" s="1103"/>
      <c r="AJ10" s="1103"/>
      <c r="AK10" s="1103"/>
      <c r="AL10" s="1103"/>
      <c r="AM10" s="1104"/>
      <c r="AN10" s="1101">
        <v>8</v>
      </c>
      <c r="AO10" s="1101"/>
      <c r="AP10" s="1101"/>
      <c r="AQ10" s="1101"/>
      <c r="AR10" s="1101"/>
      <c r="AS10" s="1101"/>
      <c r="AT10" s="1101"/>
      <c r="AU10" s="1101">
        <f t="shared" si="0"/>
        <v>189</v>
      </c>
      <c r="AV10" s="1101"/>
      <c r="AW10" s="1101"/>
      <c r="AX10" s="1101"/>
      <c r="AY10" s="1106"/>
    </row>
    <row r="11" spans="1:51" ht="39.950000000000003" customHeight="1">
      <c r="A11" s="1064" t="s">
        <v>507</v>
      </c>
      <c r="B11" s="1065"/>
      <c r="C11" s="1065"/>
      <c r="D11" s="1100"/>
      <c r="E11" s="1105">
        <v>171</v>
      </c>
      <c r="F11" s="1105"/>
      <c r="G11" s="1105"/>
      <c r="H11" s="1105"/>
      <c r="I11" s="1105"/>
      <c r="J11" s="1105"/>
      <c r="K11" s="1105"/>
      <c r="L11" s="1105">
        <v>20</v>
      </c>
      <c r="M11" s="1105"/>
      <c r="N11" s="1105"/>
      <c r="O11" s="1105"/>
      <c r="P11" s="1105"/>
      <c r="Q11" s="1105"/>
      <c r="R11" s="1105"/>
      <c r="S11" s="1102">
        <v>25</v>
      </c>
      <c r="T11" s="1103"/>
      <c r="U11" s="1103"/>
      <c r="V11" s="1103"/>
      <c r="W11" s="1103"/>
      <c r="X11" s="1103"/>
      <c r="Y11" s="1103"/>
      <c r="Z11" s="1103"/>
      <c r="AA11" s="1103"/>
      <c r="AB11" s="1103"/>
      <c r="AC11" s="1103"/>
      <c r="AD11" s="1103"/>
      <c r="AE11" s="1103"/>
      <c r="AF11" s="1103"/>
      <c r="AG11" s="1103"/>
      <c r="AH11" s="1103"/>
      <c r="AI11" s="1103"/>
      <c r="AJ11" s="1103"/>
      <c r="AK11" s="1103"/>
      <c r="AL11" s="1103"/>
      <c r="AM11" s="1104"/>
      <c r="AN11" s="1105">
        <v>7</v>
      </c>
      <c r="AO11" s="1105"/>
      <c r="AP11" s="1105"/>
      <c r="AQ11" s="1105"/>
      <c r="AR11" s="1105"/>
      <c r="AS11" s="1105"/>
      <c r="AT11" s="1105"/>
      <c r="AU11" s="1101">
        <f t="shared" si="0"/>
        <v>223</v>
      </c>
      <c r="AV11" s="1101"/>
      <c r="AW11" s="1101"/>
      <c r="AX11" s="1101"/>
      <c r="AY11" s="1106"/>
    </row>
    <row r="12" spans="1:51" ht="39.950000000000003" customHeight="1">
      <c r="A12" s="1064" t="s">
        <v>508</v>
      </c>
      <c r="B12" s="1065"/>
      <c r="C12" s="1065"/>
      <c r="D12" s="1100"/>
      <c r="E12" s="1101">
        <v>195</v>
      </c>
      <c r="F12" s="1101"/>
      <c r="G12" s="1101"/>
      <c r="H12" s="1101"/>
      <c r="I12" s="1101"/>
      <c r="J12" s="1101"/>
      <c r="K12" s="1101"/>
      <c r="L12" s="1101">
        <v>21</v>
      </c>
      <c r="M12" s="1101"/>
      <c r="N12" s="1101"/>
      <c r="O12" s="1101"/>
      <c r="P12" s="1101"/>
      <c r="Q12" s="1101"/>
      <c r="R12" s="1101"/>
      <c r="S12" s="1102">
        <v>26</v>
      </c>
      <c r="T12" s="1103"/>
      <c r="U12" s="1103"/>
      <c r="V12" s="1103"/>
      <c r="W12" s="1103"/>
      <c r="X12" s="1103"/>
      <c r="Y12" s="1103"/>
      <c r="Z12" s="1103"/>
      <c r="AA12" s="1103"/>
      <c r="AB12" s="1103"/>
      <c r="AC12" s="1103"/>
      <c r="AD12" s="1103"/>
      <c r="AE12" s="1103"/>
      <c r="AF12" s="1103"/>
      <c r="AG12" s="1103"/>
      <c r="AH12" s="1103"/>
      <c r="AI12" s="1103"/>
      <c r="AJ12" s="1103"/>
      <c r="AK12" s="1103"/>
      <c r="AL12" s="1103"/>
      <c r="AM12" s="1104"/>
      <c r="AN12" s="1105">
        <v>5</v>
      </c>
      <c r="AO12" s="1105"/>
      <c r="AP12" s="1105"/>
      <c r="AQ12" s="1105"/>
      <c r="AR12" s="1105"/>
      <c r="AS12" s="1105"/>
      <c r="AT12" s="1105"/>
      <c r="AU12" s="1101">
        <f t="shared" si="0"/>
        <v>247</v>
      </c>
      <c r="AV12" s="1101"/>
      <c r="AW12" s="1101"/>
      <c r="AX12" s="1101"/>
      <c r="AY12" s="1106"/>
    </row>
    <row r="13" spans="1:51" ht="39.950000000000003" customHeight="1">
      <c r="A13" s="1092" t="s">
        <v>509</v>
      </c>
      <c r="B13" s="1093"/>
      <c r="C13" s="1093"/>
      <c r="D13" s="1094"/>
      <c r="E13" s="1095">
        <v>211</v>
      </c>
      <c r="F13" s="1095"/>
      <c r="G13" s="1095"/>
      <c r="H13" s="1095"/>
      <c r="I13" s="1095"/>
      <c r="J13" s="1095"/>
      <c r="K13" s="1095"/>
      <c r="L13" s="1095">
        <v>18</v>
      </c>
      <c r="M13" s="1095"/>
      <c r="N13" s="1095"/>
      <c r="O13" s="1095"/>
      <c r="P13" s="1095"/>
      <c r="Q13" s="1095"/>
      <c r="R13" s="1095"/>
      <c r="S13" s="1096">
        <v>25</v>
      </c>
      <c r="T13" s="1097"/>
      <c r="U13" s="1097"/>
      <c r="V13" s="1097"/>
      <c r="W13" s="1097"/>
      <c r="X13" s="1097"/>
      <c r="Y13" s="1097"/>
      <c r="Z13" s="1097"/>
      <c r="AA13" s="1097"/>
      <c r="AB13" s="1097"/>
      <c r="AC13" s="1097"/>
      <c r="AD13" s="1097"/>
      <c r="AE13" s="1097"/>
      <c r="AF13" s="1097"/>
      <c r="AG13" s="1097"/>
      <c r="AH13" s="1097"/>
      <c r="AI13" s="1097"/>
      <c r="AJ13" s="1097"/>
      <c r="AK13" s="1097"/>
      <c r="AL13" s="1097"/>
      <c r="AM13" s="1098"/>
      <c r="AN13" s="1095">
        <v>5</v>
      </c>
      <c r="AO13" s="1095"/>
      <c r="AP13" s="1095"/>
      <c r="AQ13" s="1095"/>
      <c r="AR13" s="1095"/>
      <c r="AS13" s="1095"/>
      <c r="AT13" s="1095"/>
      <c r="AU13" s="1095">
        <f t="shared" si="0"/>
        <v>259</v>
      </c>
      <c r="AV13" s="1095"/>
      <c r="AW13" s="1095"/>
      <c r="AX13" s="1095"/>
      <c r="AY13" s="1099"/>
    </row>
    <row r="14" spans="1:51" ht="21" customHeight="1">
      <c r="A14" s="424"/>
      <c r="B14" s="349"/>
      <c r="C14" s="349"/>
      <c r="D14" s="349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Y14" s="237" t="s">
        <v>348</v>
      </c>
    </row>
    <row r="15" spans="1:51" ht="21" customHeight="1">
      <c r="A15" s="424"/>
      <c r="B15" s="349"/>
      <c r="C15" s="349"/>
      <c r="D15" s="349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237"/>
    </row>
    <row r="16" spans="1:51" ht="21" customHeight="1">
      <c r="A16" s="424"/>
      <c r="B16" s="349"/>
      <c r="C16" s="349"/>
      <c r="D16" s="349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</row>
    <row r="17" spans="1:52" ht="15.75" customHeight="1">
      <c r="A17" s="425" t="s">
        <v>606</v>
      </c>
      <c r="C17" s="237"/>
      <c r="D17" s="237"/>
      <c r="E17" s="105"/>
      <c r="F17" s="105"/>
      <c r="G17" s="105"/>
      <c r="H17" s="105"/>
      <c r="I17" s="105"/>
      <c r="J17" s="105"/>
      <c r="K17" s="105"/>
      <c r="L17" s="105"/>
      <c r="M17" s="413"/>
      <c r="N17" s="413"/>
      <c r="O17" s="413"/>
      <c r="P17" s="413"/>
      <c r="Q17" s="413"/>
      <c r="R17" s="413"/>
      <c r="S17" s="413"/>
      <c r="T17" s="413"/>
      <c r="U17" s="413"/>
      <c r="V17" s="105"/>
      <c r="W17" s="228"/>
      <c r="X17" s="228"/>
      <c r="Y17" s="228"/>
      <c r="Z17" s="228"/>
      <c r="AA17" s="228"/>
      <c r="AB17" s="228"/>
      <c r="AC17" s="426"/>
      <c r="AD17" s="426"/>
      <c r="AE17" s="228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</row>
    <row r="18" spans="1:52" ht="28.5" customHeight="1">
      <c r="A18" s="424"/>
      <c r="B18" s="349"/>
      <c r="C18" s="349"/>
      <c r="D18" s="349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Q18" s="427"/>
      <c r="AR18" s="427"/>
      <c r="AS18" s="427"/>
      <c r="AT18" s="428"/>
      <c r="AU18" s="428"/>
      <c r="AV18" s="428"/>
      <c r="AW18" s="428"/>
      <c r="AX18" s="428"/>
      <c r="AY18" s="429" t="s">
        <v>347</v>
      </c>
    </row>
    <row r="19" spans="1:52" ht="39.950000000000003" customHeight="1">
      <c r="A19" s="1086" t="s">
        <v>346</v>
      </c>
      <c r="B19" s="1087"/>
      <c r="C19" s="1087"/>
      <c r="D19" s="1088"/>
      <c r="E19" s="1089" t="s">
        <v>510</v>
      </c>
      <c r="F19" s="1080"/>
      <c r="G19" s="1080"/>
      <c r="H19" s="1080"/>
      <c r="I19" s="1080"/>
      <c r="J19" s="1081"/>
      <c r="K19" s="1080" t="s">
        <v>511</v>
      </c>
      <c r="L19" s="1080"/>
      <c r="M19" s="1080"/>
      <c r="N19" s="1080"/>
      <c r="O19" s="1080"/>
      <c r="P19" s="1081"/>
      <c r="Q19" s="1080" t="s">
        <v>345</v>
      </c>
      <c r="R19" s="1080"/>
      <c r="S19" s="1080"/>
      <c r="T19" s="1080"/>
      <c r="U19" s="1080"/>
      <c r="V19" s="1081"/>
      <c r="W19" s="1080" t="s">
        <v>344</v>
      </c>
      <c r="X19" s="1080"/>
      <c r="Y19" s="1080"/>
      <c r="Z19" s="1080"/>
      <c r="AA19" s="1080"/>
      <c r="AB19" s="1081"/>
      <c r="AC19" s="1080" t="s">
        <v>512</v>
      </c>
      <c r="AD19" s="1080"/>
      <c r="AE19" s="1080"/>
      <c r="AF19" s="1080"/>
      <c r="AG19" s="1080"/>
      <c r="AH19" s="1081"/>
      <c r="AI19" s="1080" t="s">
        <v>513</v>
      </c>
      <c r="AJ19" s="1080"/>
      <c r="AK19" s="1080"/>
      <c r="AL19" s="1080"/>
      <c r="AM19" s="1080"/>
      <c r="AN19" s="1081"/>
      <c r="AO19" s="1080" t="s">
        <v>514</v>
      </c>
      <c r="AP19" s="1080"/>
      <c r="AQ19" s="1080"/>
      <c r="AR19" s="1080"/>
      <c r="AS19" s="1080"/>
      <c r="AT19" s="1080"/>
      <c r="AU19" s="1082" t="s">
        <v>343</v>
      </c>
      <c r="AV19" s="1083"/>
      <c r="AW19" s="1083"/>
      <c r="AX19" s="1083"/>
      <c r="AY19" s="1084"/>
      <c r="AZ19" s="1085"/>
    </row>
    <row r="20" spans="1:52" ht="39.950000000000003" customHeight="1">
      <c r="A20" s="1064" t="s">
        <v>342</v>
      </c>
      <c r="B20" s="1065"/>
      <c r="C20" s="1065"/>
      <c r="D20" s="1065"/>
      <c r="E20" s="730">
        <v>15</v>
      </c>
      <c r="F20" s="727"/>
      <c r="G20" s="727"/>
      <c r="H20" s="727"/>
      <c r="I20" s="727"/>
      <c r="J20" s="731"/>
      <c r="K20" s="727">
        <v>537</v>
      </c>
      <c r="L20" s="727"/>
      <c r="M20" s="727"/>
      <c r="N20" s="727"/>
      <c r="O20" s="727"/>
      <c r="P20" s="731"/>
      <c r="Q20" s="727">
        <v>56</v>
      </c>
      <c r="R20" s="727"/>
      <c r="S20" s="727"/>
      <c r="T20" s="727"/>
      <c r="U20" s="727"/>
      <c r="V20" s="731"/>
      <c r="W20" s="727">
        <v>7</v>
      </c>
      <c r="X20" s="727"/>
      <c r="Y20" s="727"/>
      <c r="Z20" s="727"/>
      <c r="AA20" s="727"/>
      <c r="AB20" s="731"/>
      <c r="AC20" s="727">
        <v>11</v>
      </c>
      <c r="AD20" s="727"/>
      <c r="AE20" s="727"/>
      <c r="AF20" s="727"/>
      <c r="AG20" s="727"/>
      <c r="AH20" s="731"/>
      <c r="AI20" s="727">
        <v>0</v>
      </c>
      <c r="AJ20" s="727"/>
      <c r="AK20" s="727"/>
      <c r="AL20" s="727"/>
      <c r="AM20" s="727"/>
      <c r="AN20" s="731"/>
      <c r="AO20" s="727">
        <v>1</v>
      </c>
      <c r="AP20" s="727"/>
      <c r="AQ20" s="727"/>
      <c r="AR20" s="727"/>
      <c r="AS20" s="727"/>
      <c r="AT20" s="731"/>
      <c r="AU20" s="1070">
        <f>SUM(E20:AT20)</f>
        <v>627</v>
      </c>
      <c r="AV20" s="1063"/>
      <c r="AW20" s="1063"/>
      <c r="AX20" s="1063"/>
      <c r="AY20" s="1071"/>
      <c r="AZ20" s="1085"/>
    </row>
    <row r="21" spans="1:52" ht="39.950000000000003" customHeight="1">
      <c r="A21" s="1090" t="s">
        <v>341</v>
      </c>
      <c r="B21" s="1091"/>
      <c r="C21" s="1091"/>
      <c r="D21" s="1012"/>
      <c r="E21" s="730">
        <v>15</v>
      </c>
      <c r="F21" s="727"/>
      <c r="G21" s="727"/>
      <c r="H21" s="727"/>
      <c r="I21" s="727"/>
      <c r="J21" s="731"/>
      <c r="K21" s="727">
        <v>484</v>
      </c>
      <c r="L21" s="727"/>
      <c r="M21" s="727"/>
      <c r="N21" s="727"/>
      <c r="O21" s="727"/>
      <c r="P21" s="731"/>
      <c r="Q21" s="727">
        <v>40</v>
      </c>
      <c r="R21" s="727"/>
      <c r="S21" s="727"/>
      <c r="T21" s="727"/>
      <c r="U21" s="727"/>
      <c r="V21" s="731"/>
      <c r="W21" s="727">
        <v>7</v>
      </c>
      <c r="X21" s="727"/>
      <c r="Y21" s="727"/>
      <c r="Z21" s="727"/>
      <c r="AA21" s="727"/>
      <c r="AB21" s="731"/>
      <c r="AC21" s="727">
        <v>11</v>
      </c>
      <c r="AD21" s="727"/>
      <c r="AE21" s="727"/>
      <c r="AF21" s="727"/>
      <c r="AG21" s="727"/>
      <c r="AH21" s="731"/>
      <c r="AI21" s="727">
        <v>0</v>
      </c>
      <c r="AJ21" s="727"/>
      <c r="AK21" s="727"/>
      <c r="AL21" s="727"/>
      <c r="AM21" s="727"/>
      <c r="AN21" s="731"/>
      <c r="AO21" s="727">
        <v>1</v>
      </c>
      <c r="AP21" s="727"/>
      <c r="AQ21" s="727"/>
      <c r="AR21" s="727"/>
      <c r="AS21" s="727"/>
      <c r="AT21" s="731"/>
      <c r="AU21" s="1070">
        <f>SUM(E21:AT21)</f>
        <v>558</v>
      </c>
      <c r="AV21" s="1063"/>
      <c r="AW21" s="1063"/>
      <c r="AX21" s="1063"/>
      <c r="AY21" s="1071"/>
      <c r="AZ21" s="1085"/>
    </row>
    <row r="22" spans="1:52" ht="39.950000000000003" customHeight="1">
      <c r="A22" s="1064" t="s">
        <v>340</v>
      </c>
      <c r="B22" s="1065"/>
      <c r="C22" s="1065"/>
      <c r="D22" s="1065"/>
      <c r="E22" s="730">
        <v>15</v>
      </c>
      <c r="F22" s="727"/>
      <c r="G22" s="727"/>
      <c r="H22" s="727"/>
      <c r="I22" s="727"/>
      <c r="J22" s="731"/>
      <c r="K22" s="727">
        <v>509</v>
      </c>
      <c r="L22" s="727"/>
      <c r="M22" s="727"/>
      <c r="N22" s="727"/>
      <c r="O22" s="727"/>
      <c r="P22" s="731"/>
      <c r="Q22" s="727">
        <v>43</v>
      </c>
      <c r="R22" s="727"/>
      <c r="S22" s="727"/>
      <c r="T22" s="727"/>
      <c r="U22" s="727"/>
      <c r="V22" s="731"/>
      <c r="W22" s="727">
        <v>7</v>
      </c>
      <c r="X22" s="727"/>
      <c r="Y22" s="727"/>
      <c r="Z22" s="727"/>
      <c r="AA22" s="727"/>
      <c r="AB22" s="731"/>
      <c r="AC22" s="727">
        <v>11</v>
      </c>
      <c r="AD22" s="727"/>
      <c r="AE22" s="727"/>
      <c r="AF22" s="727"/>
      <c r="AG22" s="727"/>
      <c r="AH22" s="731"/>
      <c r="AI22" s="727">
        <v>0</v>
      </c>
      <c r="AJ22" s="727"/>
      <c r="AK22" s="727"/>
      <c r="AL22" s="727"/>
      <c r="AM22" s="727"/>
      <c r="AN22" s="731"/>
      <c r="AO22" s="727">
        <v>1</v>
      </c>
      <c r="AP22" s="727"/>
      <c r="AQ22" s="727"/>
      <c r="AR22" s="727"/>
      <c r="AS22" s="727"/>
      <c r="AT22" s="731"/>
      <c r="AU22" s="1070">
        <f>SUM(E22:AT22)</f>
        <v>586</v>
      </c>
      <c r="AV22" s="1063"/>
      <c r="AW22" s="1063"/>
      <c r="AX22" s="1063"/>
      <c r="AY22" s="1071"/>
      <c r="AZ22" s="1063"/>
    </row>
    <row r="23" spans="1:52" ht="39.950000000000003" customHeight="1">
      <c r="A23" s="1064" t="s">
        <v>339</v>
      </c>
      <c r="B23" s="1065"/>
      <c r="C23" s="1065"/>
      <c r="D23" s="1065"/>
      <c r="E23" s="1072">
        <v>15</v>
      </c>
      <c r="F23" s="1073"/>
      <c r="G23" s="1073"/>
      <c r="H23" s="1073"/>
      <c r="I23" s="1073"/>
      <c r="J23" s="1074"/>
      <c r="K23" s="1075">
        <v>533</v>
      </c>
      <c r="L23" s="1075"/>
      <c r="M23" s="1075"/>
      <c r="N23" s="1075"/>
      <c r="O23" s="1075"/>
      <c r="P23" s="1076"/>
      <c r="Q23" s="1077">
        <v>49</v>
      </c>
      <c r="R23" s="1078"/>
      <c r="S23" s="1078"/>
      <c r="T23" s="1078"/>
      <c r="U23" s="1078"/>
      <c r="V23" s="1079"/>
      <c r="W23" s="1077">
        <v>7</v>
      </c>
      <c r="X23" s="1078"/>
      <c r="Y23" s="1078"/>
      <c r="Z23" s="1078"/>
      <c r="AA23" s="1078"/>
      <c r="AB23" s="1079"/>
      <c r="AC23" s="1075">
        <v>11</v>
      </c>
      <c r="AD23" s="1075"/>
      <c r="AE23" s="1075"/>
      <c r="AF23" s="1075"/>
      <c r="AG23" s="1075"/>
      <c r="AH23" s="1076"/>
      <c r="AI23" s="1077">
        <v>0</v>
      </c>
      <c r="AJ23" s="1078"/>
      <c r="AK23" s="1078"/>
      <c r="AL23" s="1078"/>
      <c r="AM23" s="1078"/>
      <c r="AN23" s="1079"/>
      <c r="AO23" s="1075">
        <v>1</v>
      </c>
      <c r="AP23" s="1075"/>
      <c r="AQ23" s="1075"/>
      <c r="AR23" s="1075"/>
      <c r="AS23" s="1075"/>
      <c r="AT23" s="1075"/>
      <c r="AU23" s="1062">
        <f>SUM(E23:AT23)</f>
        <v>616</v>
      </c>
      <c r="AV23" s="724"/>
      <c r="AW23" s="724"/>
      <c r="AX23" s="724"/>
      <c r="AY23" s="725"/>
      <c r="AZ23" s="954"/>
    </row>
    <row r="24" spans="1:52" ht="39.950000000000003" customHeight="1">
      <c r="A24" s="1064" t="s">
        <v>507</v>
      </c>
      <c r="B24" s="1065"/>
      <c r="C24" s="1065"/>
      <c r="D24" s="1065"/>
      <c r="E24" s="708">
        <v>9</v>
      </c>
      <c r="F24" s="724"/>
      <c r="G24" s="724"/>
      <c r="H24" s="724"/>
      <c r="I24" s="724"/>
      <c r="J24" s="709"/>
      <c r="K24" s="708">
        <v>497</v>
      </c>
      <c r="L24" s="724"/>
      <c r="M24" s="724"/>
      <c r="N24" s="724"/>
      <c r="O24" s="724"/>
      <c r="P24" s="709"/>
      <c r="Q24" s="727">
        <v>64</v>
      </c>
      <c r="R24" s="727"/>
      <c r="S24" s="727"/>
      <c r="T24" s="727"/>
      <c r="U24" s="727"/>
      <c r="V24" s="731"/>
      <c r="W24" s="727">
        <v>6</v>
      </c>
      <c r="X24" s="727"/>
      <c r="Y24" s="727"/>
      <c r="Z24" s="727"/>
      <c r="AA24" s="727"/>
      <c r="AB24" s="731"/>
      <c r="AC24" s="708">
        <v>20</v>
      </c>
      <c r="AD24" s="724"/>
      <c r="AE24" s="724"/>
      <c r="AF24" s="724"/>
      <c r="AG24" s="724"/>
      <c r="AH24" s="709"/>
      <c r="AI24" s="727">
        <v>1</v>
      </c>
      <c r="AJ24" s="727"/>
      <c r="AK24" s="727"/>
      <c r="AL24" s="727"/>
      <c r="AM24" s="727"/>
      <c r="AN24" s="731"/>
      <c r="AO24" s="708">
        <v>0</v>
      </c>
      <c r="AP24" s="724"/>
      <c r="AQ24" s="724"/>
      <c r="AR24" s="724"/>
      <c r="AS24" s="724"/>
      <c r="AT24" s="709"/>
      <c r="AU24" s="1062">
        <f>SUM(E24:AT24)</f>
        <v>597</v>
      </c>
      <c r="AV24" s="724"/>
      <c r="AW24" s="724"/>
      <c r="AX24" s="724"/>
      <c r="AY24" s="725"/>
      <c r="AZ24" s="954"/>
    </row>
    <row r="25" spans="1:52" ht="39.950000000000003" customHeight="1">
      <c r="A25" s="1064" t="s">
        <v>508</v>
      </c>
      <c r="B25" s="1065"/>
      <c r="C25" s="1065"/>
      <c r="D25" s="1065"/>
      <c r="E25" s="730">
        <v>7</v>
      </c>
      <c r="F25" s="727"/>
      <c r="G25" s="727"/>
      <c r="H25" s="727"/>
      <c r="I25" s="727"/>
      <c r="J25" s="731"/>
      <c r="K25" s="727">
        <v>468</v>
      </c>
      <c r="L25" s="727"/>
      <c r="M25" s="727"/>
      <c r="N25" s="727"/>
      <c r="O25" s="727"/>
      <c r="P25" s="731"/>
      <c r="Q25" s="727">
        <v>59</v>
      </c>
      <c r="R25" s="727"/>
      <c r="S25" s="727"/>
      <c r="T25" s="727"/>
      <c r="U25" s="727"/>
      <c r="V25" s="731"/>
      <c r="W25" s="727">
        <v>7</v>
      </c>
      <c r="X25" s="727"/>
      <c r="Y25" s="727"/>
      <c r="Z25" s="727"/>
      <c r="AA25" s="727"/>
      <c r="AB25" s="731"/>
      <c r="AC25" s="727">
        <v>19</v>
      </c>
      <c r="AD25" s="727"/>
      <c r="AE25" s="727"/>
      <c r="AF25" s="727"/>
      <c r="AG25" s="727"/>
      <c r="AH25" s="731"/>
      <c r="AI25" s="727">
        <v>1</v>
      </c>
      <c r="AJ25" s="727"/>
      <c r="AK25" s="727"/>
      <c r="AL25" s="727"/>
      <c r="AM25" s="727"/>
      <c r="AN25" s="731"/>
      <c r="AO25" s="727">
        <v>0</v>
      </c>
      <c r="AP25" s="727"/>
      <c r="AQ25" s="727"/>
      <c r="AR25" s="727"/>
      <c r="AS25" s="727"/>
      <c r="AT25" s="731"/>
      <c r="AU25" s="1062">
        <f t="shared" ref="AU25:AU26" si="1">SUM(E25:AT25)</f>
        <v>561</v>
      </c>
      <c r="AV25" s="724"/>
      <c r="AW25" s="724"/>
      <c r="AX25" s="724"/>
      <c r="AY25" s="725"/>
      <c r="AZ25" s="954"/>
    </row>
    <row r="26" spans="1:52" ht="39.950000000000003" customHeight="1">
      <c r="A26" s="1064" t="s">
        <v>509</v>
      </c>
      <c r="B26" s="1065"/>
      <c r="C26" s="1065"/>
      <c r="D26" s="1065"/>
      <c r="E26" s="1066">
        <v>5</v>
      </c>
      <c r="F26" s="1067"/>
      <c r="G26" s="1067"/>
      <c r="H26" s="1067"/>
      <c r="I26" s="1067"/>
      <c r="J26" s="1068"/>
      <c r="K26" s="1061">
        <v>482</v>
      </c>
      <c r="L26" s="1061"/>
      <c r="M26" s="1061"/>
      <c r="N26" s="1061"/>
      <c r="O26" s="1061"/>
      <c r="P26" s="1069"/>
      <c r="Q26" s="1061">
        <v>58</v>
      </c>
      <c r="R26" s="1061"/>
      <c r="S26" s="1061"/>
      <c r="T26" s="1061"/>
      <c r="U26" s="1061"/>
      <c r="V26" s="1069"/>
      <c r="W26" s="1061">
        <v>7</v>
      </c>
      <c r="X26" s="1061"/>
      <c r="Y26" s="1061"/>
      <c r="Z26" s="1061"/>
      <c r="AA26" s="1061"/>
      <c r="AB26" s="1069"/>
      <c r="AC26" s="1061">
        <v>19</v>
      </c>
      <c r="AD26" s="1061"/>
      <c r="AE26" s="1061"/>
      <c r="AF26" s="1061"/>
      <c r="AG26" s="1061"/>
      <c r="AH26" s="1069"/>
      <c r="AI26" s="1061">
        <v>1</v>
      </c>
      <c r="AJ26" s="1061"/>
      <c r="AK26" s="1061"/>
      <c r="AL26" s="1061"/>
      <c r="AM26" s="1061"/>
      <c r="AN26" s="1069"/>
      <c r="AO26" s="1061">
        <v>0</v>
      </c>
      <c r="AP26" s="1061"/>
      <c r="AQ26" s="1061"/>
      <c r="AR26" s="1061"/>
      <c r="AS26" s="1061"/>
      <c r="AT26" s="1061"/>
      <c r="AU26" s="1062">
        <f t="shared" si="1"/>
        <v>572</v>
      </c>
      <c r="AV26" s="724"/>
      <c r="AW26" s="724"/>
      <c r="AX26" s="724"/>
      <c r="AY26" s="725"/>
      <c r="AZ26" s="954"/>
    </row>
    <row r="27" spans="1:52" ht="35.1" customHeight="1">
      <c r="A27" s="430"/>
      <c r="B27" s="430"/>
      <c r="C27" s="430"/>
      <c r="D27" s="430"/>
      <c r="E27" s="349"/>
      <c r="F27" s="349"/>
      <c r="G27" s="349"/>
      <c r="H27" s="349"/>
      <c r="I27" s="349"/>
      <c r="J27" s="349"/>
      <c r="K27" s="349"/>
      <c r="L27" s="349"/>
      <c r="M27" s="349"/>
      <c r="N27" s="349"/>
      <c r="O27" s="349"/>
      <c r="P27" s="349"/>
      <c r="Q27" s="349"/>
      <c r="R27" s="349"/>
      <c r="S27" s="349"/>
      <c r="T27" s="349"/>
      <c r="U27" s="349"/>
      <c r="V27" s="349"/>
      <c r="W27" s="349"/>
      <c r="X27" s="349"/>
      <c r="Y27" s="349"/>
      <c r="Z27" s="349"/>
      <c r="AA27" s="349"/>
      <c r="AB27" s="349"/>
      <c r="AC27" s="349"/>
      <c r="AD27" s="349"/>
      <c r="AE27" s="349"/>
      <c r="AF27" s="349"/>
      <c r="AG27" s="349"/>
      <c r="AH27" s="349"/>
      <c r="AI27" s="349"/>
      <c r="AJ27" s="349"/>
      <c r="AQ27" s="431"/>
      <c r="AR27" s="431"/>
      <c r="AS27" s="431"/>
      <c r="AT27" s="432"/>
      <c r="AU27" s="432"/>
      <c r="AV27" s="432"/>
      <c r="AW27" s="432"/>
      <c r="AX27" s="432"/>
      <c r="AY27" s="433" t="s">
        <v>338</v>
      </c>
      <c r="AZ27" s="1063"/>
    </row>
    <row r="28" spans="1:52" ht="19.5" customHeight="1"/>
    <row r="29" spans="1:52" ht="19.5" customHeight="1"/>
    <row r="30" spans="1:52" ht="19.5" customHeight="1"/>
    <row r="31" spans="1:52" ht="19.5" customHeight="1"/>
    <row r="32" spans="1:52" ht="19.5" customHeight="1"/>
    <row r="33" ht="19.5" customHeight="1"/>
    <row r="34" ht="30" customHeight="1"/>
    <row r="35" ht="30" customHeight="1"/>
    <row r="36" ht="30" customHeight="1"/>
    <row r="37" ht="27.75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  <row r="44" ht="27" customHeight="1"/>
    <row r="45" ht="27" customHeight="1"/>
    <row r="46" ht="27" customHeight="1"/>
  </sheetData>
  <mergeCells count="126">
    <mergeCell ref="AN5:AT6"/>
    <mergeCell ref="AU5:AY6"/>
    <mergeCell ref="A6:C6"/>
    <mergeCell ref="A7:D7"/>
    <mergeCell ref="E7:K7"/>
    <mergeCell ref="L7:R7"/>
    <mergeCell ref="S7:AM7"/>
    <mergeCell ref="AN7:AT7"/>
    <mergeCell ref="AU7:AY7"/>
    <mergeCell ref="B5:D5"/>
    <mergeCell ref="E5:K6"/>
    <mergeCell ref="L5:R6"/>
    <mergeCell ref="S5:Y6"/>
    <mergeCell ref="Z5:AF6"/>
    <mergeCell ref="AG5:AM6"/>
    <mergeCell ref="A9:D9"/>
    <mergeCell ref="E9:K9"/>
    <mergeCell ref="L9:R9"/>
    <mergeCell ref="S9:AM9"/>
    <mergeCell ref="AN9:AT9"/>
    <mergeCell ref="AU9:AY9"/>
    <mergeCell ref="A8:D8"/>
    <mergeCell ref="E8:K8"/>
    <mergeCell ref="L8:R8"/>
    <mergeCell ref="S8:AM8"/>
    <mergeCell ref="AN8:AT8"/>
    <mergeCell ref="AU8:AY8"/>
    <mergeCell ref="A11:D11"/>
    <mergeCell ref="E11:K11"/>
    <mergeCell ref="L11:R11"/>
    <mergeCell ref="S11:AM11"/>
    <mergeCell ref="AN11:AT11"/>
    <mergeCell ref="AU11:AY11"/>
    <mergeCell ref="A10:D10"/>
    <mergeCell ref="E10:K10"/>
    <mergeCell ref="L10:R10"/>
    <mergeCell ref="S10:AM10"/>
    <mergeCell ref="AN10:AT10"/>
    <mergeCell ref="AU10:AY10"/>
    <mergeCell ref="A13:D13"/>
    <mergeCell ref="E13:K13"/>
    <mergeCell ref="L13:R13"/>
    <mergeCell ref="S13:AM13"/>
    <mergeCell ref="AN13:AT13"/>
    <mergeCell ref="AU13:AY13"/>
    <mergeCell ref="A12:D12"/>
    <mergeCell ref="E12:K12"/>
    <mergeCell ref="L12:R12"/>
    <mergeCell ref="S12:AM12"/>
    <mergeCell ref="AN12:AT12"/>
    <mergeCell ref="AU12:AY12"/>
    <mergeCell ref="AI19:AN19"/>
    <mergeCell ref="AO19:AT19"/>
    <mergeCell ref="AU19:AY19"/>
    <mergeCell ref="AZ19:AZ22"/>
    <mergeCell ref="A20:D20"/>
    <mergeCell ref="E20:J20"/>
    <mergeCell ref="K20:P20"/>
    <mergeCell ref="Q20:V20"/>
    <mergeCell ref="W20:AB20"/>
    <mergeCell ref="AC20:AH20"/>
    <mergeCell ref="A19:D19"/>
    <mergeCell ref="E19:J19"/>
    <mergeCell ref="K19:P19"/>
    <mergeCell ref="Q19:V19"/>
    <mergeCell ref="W19:AB19"/>
    <mergeCell ref="AC19:AH19"/>
    <mergeCell ref="AI20:AN20"/>
    <mergeCell ref="AO20:AT20"/>
    <mergeCell ref="AU20:AY20"/>
    <mergeCell ref="A21:D21"/>
    <mergeCell ref="E21:J21"/>
    <mergeCell ref="K21:P21"/>
    <mergeCell ref="Q21:V21"/>
    <mergeCell ref="W21:AB21"/>
    <mergeCell ref="AC21:AH21"/>
    <mergeCell ref="AI21:AN21"/>
    <mergeCell ref="AO21:AT21"/>
    <mergeCell ref="AU21:AY21"/>
    <mergeCell ref="A22:D22"/>
    <mergeCell ref="E22:J22"/>
    <mergeCell ref="K22:P22"/>
    <mergeCell ref="Q22:V22"/>
    <mergeCell ref="W22:AB22"/>
    <mergeCell ref="AC22:AH22"/>
    <mergeCell ref="AI22:AN22"/>
    <mergeCell ref="AO22:AT22"/>
    <mergeCell ref="W24:AB24"/>
    <mergeCell ref="AC24:AH24"/>
    <mergeCell ref="AI24:AN24"/>
    <mergeCell ref="AO24:AT24"/>
    <mergeCell ref="AU24:AY24"/>
    <mergeCell ref="AU22:AY22"/>
    <mergeCell ref="A23:D23"/>
    <mergeCell ref="E23:J23"/>
    <mergeCell ref="K23:P23"/>
    <mergeCell ref="Q23:V23"/>
    <mergeCell ref="W23:AB23"/>
    <mergeCell ref="AC23:AH23"/>
    <mergeCell ref="AI23:AN23"/>
    <mergeCell ref="AO23:AT23"/>
    <mergeCell ref="AU23:AY23"/>
    <mergeCell ref="AO26:AT26"/>
    <mergeCell ref="AU26:AY26"/>
    <mergeCell ref="AZ26:AZ27"/>
    <mergeCell ref="AI25:AN25"/>
    <mergeCell ref="AO25:AT25"/>
    <mergeCell ref="AU25:AY25"/>
    <mergeCell ref="A26:D26"/>
    <mergeCell ref="E26:J26"/>
    <mergeCell ref="K26:P26"/>
    <mergeCell ref="Q26:V26"/>
    <mergeCell ref="W26:AB26"/>
    <mergeCell ref="AC26:AH26"/>
    <mergeCell ref="AI26:AN26"/>
    <mergeCell ref="A25:D25"/>
    <mergeCell ref="E25:J25"/>
    <mergeCell ref="K25:P25"/>
    <mergeCell ref="Q25:V25"/>
    <mergeCell ref="W25:AB25"/>
    <mergeCell ref="AC25:AH25"/>
    <mergeCell ref="AZ23:AZ25"/>
    <mergeCell ref="A24:D24"/>
    <mergeCell ref="E24:J24"/>
    <mergeCell ref="K24:P24"/>
    <mergeCell ref="Q24:V24"/>
  </mergeCells>
  <phoneticPr fontId="9"/>
  <pageMargins left="0.74803149606299213" right="0.43307086614173229" top="0.59055118110236227" bottom="0.27559055118110237" header="0.31496062992125984" footer="0.19685039370078741"/>
  <pageSetup paperSize="9" scale="92" firstPageNumber="115" orientation="portrait" useFirstPageNumber="1" r:id="rId1"/>
  <headerFooter alignWithMargins="0">
    <oddHeader>&amp;R&amp;10社会福祉</oddHeader>
    <oddFooter>&amp;C－&amp;P－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115" zoomScaleNormal="115" workbookViewId="0">
      <selection activeCell="B65" sqref="B65:C65"/>
    </sheetView>
  </sheetViews>
  <sheetFormatPr defaultRowHeight="13.5"/>
  <cols>
    <col min="1" max="1" width="0.875" style="422" customWidth="1"/>
    <col min="2" max="2" width="3.625" style="422" customWidth="1"/>
    <col min="3" max="3" width="0.75" style="422" customWidth="1"/>
    <col min="4" max="4" width="3" style="422" customWidth="1"/>
    <col min="5" max="6" width="5.5" style="422" customWidth="1"/>
    <col min="7" max="13" width="8.625" style="422" customWidth="1"/>
    <col min="14" max="14" width="3.75" style="422" customWidth="1"/>
    <col min="15" max="16384" width="9" style="422"/>
  </cols>
  <sheetData>
    <row r="1" spans="1:14" ht="20.25" customHeight="1">
      <c r="A1" s="419" t="s">
        <v>607</v>
      </c>
    </row>
    <row r="2" spans="1:14" ht="14.25" customHeight="1">
      <c r="K2" s="1124" t="s">
        <v>207</v>
      </c>
      <c r="L2" s="1124"/>
      <c r="M2" s="1124"/>
    </row>
    <row r="3" spans="1:14" ht="20.100000000000001" customHeight="1">
      <c r="A3" s="308"/>
      <c r="B3" s="434"/>
      <c r="C3" s="434"/>
      <c r="D3" s="434"/>
      <c r="E3" s="434"/>
      <c r="F3" s="434"/>
      <c r="G3" s="435" t="s">
        <v>368</v>
      </c>
      <c r="H3" s="435" t="s">
        <v>367</v>
      </c>
      <c r="I3" s="435" t="s">
        <v>366</v>
      </c>
      <c r="J3" s="435" t="s">
        <v>365</v>
      </c>
      <c r="K3" s="435" t="s">
        <v>364</v>
      </c>
      <c r="L3" s="435" t="s">
        <v>363</v>
      </c>
      <c r="M3" s="436" t="s">
        <v>362</v>
      </c>
    </row>
    <row r="4" spans="1:14" ht="24.95" customHeight="1">
      <c r="A4" s="437" t="s">
        <v>361</v>
      </c>
      <c r="B4" s="1125" t="s">
        <v>499</v>
      </c>
      <c r="C4" s="438"/>
      <c r="D4" s="515" t="s">
        <v>360</v>
      </c>
      <c r="E4" s="516"/>
      <c r="F4" s="517"/>
      <c r="G4" s="57">
        <v>187</v>
      </c>
      <c r="H4" s="57">
        <v>97</v>
      </c>
      <c r="I4" s="57">
        <v>151</v>
      </c>
      <c r="J4" s="57">
        <v>139</v>
      </c>
      <c r="K4" s="57">
        <v>172</v>
      </c>
      <c r="L4" s="57">
        <v>103</v>
      </c>
      <c r="M4" s="60">
        <f>SUM(G4:L4)</f>
        <v>849</v>
      </c>
    </row>
    <row r="5" spans="1:14" ht="24.95" customHeight="1">
      <c r="A5" s="439"/>
      <c r="B5" s="1126"/>
      <c r="C5" s="440"/>
      <c r="D5" s="1128" t="s">
        <v>359</v>
      </c>
      <c r="E5" s="1129"/>
      <c r="F5" s="1130"/>
      <c r="G5" s="98">
        <v>36</v>
      </c>
      <c r="H5" s="98">
        <v>12</v>
      </c>
      <c r="I5" s="98">
        <v>23</v>
      </c>
      <c r="J5" s="98">
        <v>27</v>
      </c>
      <c r="K5" s="98">
        <v>13</v>
      </c>
      <c r="L5" s="98">
        <v>9</v>
      </c>
      <c r="M5" s="60">
        <f>SUM(G5:L5)</f>
        <v>120</v>
      </c>
    </row>
    <row r="6" spans="1:14" ht="24.95" customHeight="1">
      <c r="A6" s="439"/>
      <c r="B6" s="1126"/>
      <c r="C6" s="440"/>
      <c r="D6" s="1128" t="s">
        <v>358</v>
      </c>
      <c r="E6" s="1129"/>
      <c r="F6" s="1130"/>
      <c r="G6" s="98">
        <v>151</v>
      </c>
      <c r="H6" s="98">
        <v>85</v>
      </c>
      <c r="I6" s="98">
        <v>128</v>
      </c>
      <c r="J6" s="98">
        <v>112</v>
      </c>
      <c r="K6" s="98">
        <v>159</v>
      </c>
      <c r="L6" s="98">
        <v>94</v>
      </c>
      <c r="M6" s="60">
        <f>SUM(G6:L6)</f>
        <v>729</v>
      </c>
    </row>
    <row r="7" spans="1:14" ht="24.95" customHeight="1">
      <c r="A7" s="439"/>
      <c r="B7" s="1126"/>
      <c r="C7" s="440"/>
      <c r="D7" s="1131" t="s">
        <v>357</v>
      </c>
      <c r="E7" s="949"/>
      <c r="F7" s="950"/>
      <c r="G7" s="98">
        <v>14</v>
      </c>
      <c r="H7" s="98">
        <v>4</v>
      </c>
      <c r="I7" s="98">
        <v>11</v>
      </c>
      <c r="J7" s="98">
        <v>10</v>
      </c>
      <c r="K7" s="98">
        <v>1</v>
      </c>
      <c r="L7" s="98">
        <v>4</v>
      </c>
      <c r="M7" s="60">
        <f>SUM(G7:L7)</f>
        <v>44</v>
      </c>
    </row>
    <row r="8" spans="1:14" ht="24.95" customHeight="1">
      <c r="A8" s="441"/>
      <c r="B8" s="1127"/>
      <c r="C8" s="442"/>
      <c r="D8" s="1132" t="s">
        <v>356</v>
      </c>
      <c r="E8" s="1133"/>
      <c r="F8" s="1134"/>
      <c r="G8" s="58">
        <f>+G4+G7</f>
        <v>201</v>
      </c>
      <c r="H8" s="58">
        <f t="shared" ref="H8:M8" si="0">+H4+H7</f>
        <v>101</v>
      </c>
      <c r="I8" s="58">
        <f t="shared" si="0"/>
        <v>162</v>
      </c>
      <c r="J8" s="58">
        <f t="shared" si="0"/>
        <v>149</v>
      </c>
      <c r="K8" s="58">
        <f t="shared" si="0"/>
        <v>173</v>
      </c>
      <c r="L8" s="58">
        <f t="shared" si="0"/>
        <v>107</v>
      </c>
      <c r="M8" s="61">
        <f t="shared" si="0"/>
        <v>893</v>
      </c>
      <c r="N8" s="310"/>
    </row>
    <row r="9" spans="1:14" ht="24.95" customHeight="1">
      <c r="A9" s="437" t="s">
        <v>361</v>
      </c>
      <c r="B9" s="1125" t="s">
        <v>500</v>
      </c>
      <c r="C9" s="443"/>
      <c r="D9" s="515" t="s">
        <v>360</v>
      </c>
      <c r="E9" s="516"/>
      <c r="F9" s="517"/>
      <c r="G9" s="57">
        <v>175</v>
      </c>
      <c r="H9" s="57">
        <v>108</v>
      </c>
      <c r="I9" s="57">
        <v>185</v>
      </c>
      <c r="J9" s="57">
        <v>162</v>
      </c>
      <c r="K9" s="57">
        <v>165</v>
      </c>
      <c r="L9" s="57">
        <v>125</v>
      </c>
      <c r="M9" s="62">
        <f>SUM(G9:L9)</f>
        <v>920</v>
      </c>
      <c r="N9" s="310"/>
    </row>
    <row r="10" spans="1:14" ht="24.95" customHeight="1">
      <c r="A10" s="439"/>
      <c r="B10" s="1126"/>
      <c r="C10" s="440"/>
      <c r="D10" s="1128" t="s">
        <v>359</v>
      </c>
      <c r="E10" s="1129"/>
      <c r="F10" s="1130"/>
      <c r="G10" s="98">
        <v>30</v>
      </c>
      <c r="H10" s="98">
        <v>18</v>
      </c>
      <c r="I10" s="98">
        <v>22</v>
      </c>
      <c r="J10" s="98">
        <v>28</v>
      </c>
      <c r="K10" s="98">
        <v>15</v>
      </c>
      <c r="L10" s="98">
        <v>12</v>
      </c>
      <c r="M10" s="62">
        <f>SUM(G10:L10)</f>
        <v>125</v>
      </c>
      <c r="N10" s="310"/>
    </row>
    <row r="11" spans="1:14" ht="24.95" customHeight="1">
      <c r="A11" s="439"/>
      <c r="B11" s="1126"/>
      <c r="C11" s="440"/>
      <c r="D11" s="1128" t="s">
        <v>358</v>
      </c>
      <c r="E11" s="1129"/>
      <c r="F11" s="1130"/>
      <c r="G11" s="98">
        <v>145</v>
      </c>
      <c r="H11" s="98">
        <v>90</v>
      </c>
      <c r="I11" s="98">
        <v>163</v>
      </c>
      <c r="J11" s="98">
        <v>134</v>
      </c>
      <c r="K11" s="98">
        <v>150</v>
      </c>
      <c r="L11" s="98">
        <v>113</v>
      </c>
      <c r="M11" s="62">
        <f>SUM(G11:L11)</f>
        <v>795</v>
      </c>
      <c r="N11" s="310"/>
    </row>
    <row r="12" spans="1:14" ht="24.95" customHeight="1">
      <c r="A12" s="439"/>
      <c r="B12" s="1126"/>
      <c r="C12" s="440"/>
      <c r="D12" s="1131" t="s">
        <v>357</v>
      </c>
      <c r="E12" s="949"/>
      <c r="F12" s="950"/>
      <c r="G12" s="98">
        <v>15</v>
      </c>
      <c r="H12" s="98">
        <v>7</v>
      </c>
      <c r="I12" s="98">
        <v>7</v>
      </c>
      <c r="J12" s="98">
        <v>11</v>
      </c>
      <c r="K12" s="98">
        <v>2</v>
      </c>
      <c r="L12" s="98">
        <v>4</v>
      </c>
      <c r="M12" s="62">
        <f>SUM(G12:L12)</f>
        <v>46</v>
      </c>
      <c r="N12" s="310"/>
    </row>
    <row r="13" spans="1:14" ht="24.95" customHeight="1">
      <c r="A13" s="441"/>
      <c r="B13" s="1127"/>
      <c r="C13" s="442"/>
      <c r="D13" s="1132" t="s">
        <v>356</v>
      </c>
      <c r="E13" s="1133"/>
      <c r="F13" s="1134"/>
      <c r="G13" s="58">
        <f t="shared" ref="G13:M13" si="1">+G9+G12</f>
        <v>190</v>
      </c>
      <c r="H13" s="58">
        <f t="shared" si="1"/>
        <v>115</v>
      </c>
      <c r="I13" s="58">
        <f t="shared" si="1"/>
        <v>192</v>
      </c>
      <c r="J13" s="58">
        <f t="shared" si="1"/>
        <v>173</v>
      </c>
      <c r="K13" s="58">
        <f t="shared" si="1"/>
        <v>167</v>
      </c>
      <c r="L13" s="58">
        <f t="shared" si="1"/>
        <v>129</v>
      </c>
      <c r="M13" s="61">
        <f t="shared" si="1"/>
        <v>966</v>
      </c>
      <c r="N13" s="310"/>
    </row>
    <row r="14" spans="1:14" ht="24.95" customHeight="1">
      <c r="A14" s="437" t="s">
        <v>361</v>
      </c>
      <c r="B14" s="1125" t="s">
        <v>501</v>
      </c>
      <c r="C14" s="443"/>
      <c r="D14" s="515" t="s">
        <v>360</v>
      </c>
      <c r="E14" s="516"/>
      <c r="F14" s="517"/>
      <c r="G14" s="57">
        <v>233</v>
      </c>
      <c r="H14" s="57">
        <v>112</v>
      </c>
      <c r="I14" s="57">
        <v>195</v>
      </c>
      <c r="J14" s="57">
        <v>181</v>
      </c>
      <c r="K14" s="57">
        <v>157</v>
      </c>
      <c r="L14" s="57">
        <v>112</v>
      </c>
      <c r="M14" s="62">
        <f>SUM(G14:L14)</f>
        <v>990</v>
      </c>
      <c r="N14" s="310"/>
    </row>
    <row r="15" spans="1:14" ht="24.95" customHeight="1">
      <c r="A15" s="439"/>
      <c r="B15" s="1126"/>
      <c r="C15" s="440"/>
      <c r="D15" s="1128" t="s">
        <v>359</v>
      </c>
      <c r="E15" s="1129"/>
      <c r="F15" s="1130"/>
      <c r="G15" s="98">
        <v>45</v>
      </c>
      <c r="H15" s="98">
        <v>16</v>
      </c>
      <c r="I15" s="98">
        <v>22</v>
      </c>
      <c r="J15" s="98">
        <v>35</v>
      </c>
      <c r="K15" s="98">
        <v>17</v>
      </c>
      <c r="L15" s="98">
        <v>12</v>
      </c>
      <c r="M15" s="62">
        <f>SUM(G15:L15)</f>
        <v>147</v>
      </c>
      <c r="N15" s="310"/>
    </row>
    <row r="16" spans="1:14" ht="24.95" customHeight="1">
      <c r="A16" s="439"/>
      <c r="B16" s="1126"/>
      <c r="C16" s="440"/>
      <c r="D16" s="1128" t="s">
        <v>358</v>
      </c>
      <c r="E16" s="1129"/>
      <c r="F16" s="1130"/>
      <c r="G16" s="98">
        <v>188</v>
      </c>
      <c r="H16" s="98">
        <v>96</v>
      </c>
      <c r="I16" s="98">
        <v>173</v>
      </c>
      <c r="J16" s="98">
        <v>146</v>
      </c>
      <c r="K16" s="98">
        <v>140</v>
      </c>
      <c r="L16" s="98">
        <v>100</v>
      </c>
      <c r="M16" s="62">
        <f>SUM(G16:L16)</f>
        <v>843</v>
      </c>
      <c r="N16" s="310"/>
    </row>
    <row r="17" spans="1:14" ht="24.95" customHeight="1">
      <c r="A17" s="439"/>
      <c r="B17" s="1126"/>
      <c r="C17" s="440"/>
      <c r="D17" s="1131" t="s">
        <v>357</v>
      </c>
      <c r="E17" s="949"/>
      <c r="F17" s="950"/>
      <c r="G17" s="98">
        <v>14</v>
      </c>
      <c r="H17" s="98">
        <v>7</v>
      </c>
      <c r="I17" s="98">
        <v>10</v>
      </c>
      <c r="J17" s="98">
        <v>9</v>
      </c>
      <c r="K17" s="98">
        <v>4</v>
      </c>
      <c r="L17" s="98">
        <v>3</v>
      </c>
      <c r="M17" s="62">
        <f>SUM(G17:L17)</f>
        <v>47</v>
      </c>
      <c r="N17" s="310"/>
    </row>
    <row r="18" spans="1:14" ht="24.95" customHeight="1">
      <c r="A18" s="441"/>
      <c r="B18" s="1127"/>
      <c r="C18" s="442"/>
      <c r="D18" s="1132" t="s">
        <v>356</v>
      </c>
      <c r="E18" s="1133"/>
      <c r="F18" s="1134"/>
      <c r="G18" s="58">
        <f>+G14+G17</f>
        <v>247</v>
      </c>
      <c r="H18" s="58">
        <f t="shared" ref="H18:M18" si="2">+H14+H17</f>
        <v>119</v>
      </c>
      <c r="I18" s="58">
        <f t="shared" si="2"/>
        <v>205</v>
      </c>
      <c r="J18" s="58">
        <f t="shared" si="2"/>
        <v>190</v>
      </c>
      <c r="K18" s="58">
        <f t="shared" si="2"/>
        <v>161</v>
      </c>
      <c r="L18" s="58">
        <f t="shared" si="2"/>
        <v>115</v>
      </c>
      <c r="M18" s="61">
        <f t="shared" si="2"/>
        <v>1037</v>
      </c>
      <c r="N18" s="310"/>
    </row>
    <row r="19" spans="1:14" ht="24.95" customHeight="1">
      <c r="A19" s="437" t="s">
        <v>361</v>
      </c>
      <c r="B19" s="1125" t="s">
        <v>502</v>
      </c>
      <c r="C19" s="443"/>
      <c r="D19" s="515" t="s">
        <v>360</v>
      </c>
      <c r="E19" s="516"/>
      <c r="F19" s="517"/>
      <c r="G19" s="57">
        <v>260</v>
      </c>
      <c r="H19" s="57">
        <v>128</v>
      </c>
      <c r="I19" s="57">
        <v>185</v>
      </c>
      <c r="J19" s="57">
        <v>164</v>
      </c>
      <c r="K19" s="57">
        <v>186</v>
      </c>
      <c r="L19" s="57">
        <v>104</v>
      </c>
      <c r="M19" s="62">
        <f>SUM(G19:L19)</f>
        <v>1027</v>
      </c>
      <c r="N19" s="310"/>
    </row>
    <row r="20" spans="1:14" ht="24.95" customHeight="1">
      <c r="A20" s="439"/>
      <c r="B20" s="1126"/>
      <c r="C20" s="440"/>
      <c r="D20" s="1128" t="s">
        <v>359</v>
      </c>
      <c r="E20" s="1129"/>
      <c r="F20" s="1130"/>
      <c r="G20" s="98">
        <v>46</v>
      </c>
      <c r="H20" s="98">
        <v>15</v>
      </c>
      <c r="I20" s="98">
        <v>22</v>
      </c>
      <c r="J20" s="98">
        <v>21</v>
      </c>
      <c r="K20" s="98">
        <v>26</v>
      </c>
      <c r="L20" s="98">
        <v>8</v>
      </c>
      <c r="M20" s="62">
        <f t="shared" ref="M20:M27" si="3">SUM(G20:L20)</f>
        <v>138</v>
      </c>
      <c r="N20" s="310"/>
    </row>
    <row r="21" spans="1:14" ht="24.95" customHeight="1">
      <c r="A21" s="439"/>
      <c r="B21" s="1126"/>
      <c r="C21" s="440"/>
      <c r="D21" s="1128" t="s">
        <v>358</v>
      </c>
      <c r="E21" s="1129"/>
      <c r="F21" s="1130"/>
      <c r="G21" s="98">
        <v>214</v>
      </c>
      <c r="H21" s="98">
        <v>113</v>
      </c>
      <c r="I21" s="98">
        <v>163</v>
      </c>
      <c r="J21" s="98">
        <v>143</v>
      </c>
      <c r="K21" s="98">
        <v>160</v>
      </c>
      <c r="L21" s="98">
        <v>96</v>
      </c>
      <c r="M21" s="62">
        <f t="shared" si="3"/>
        <v>889</v>
      </c>
      <c r="N21" s="310"/>
    </row>
    <row r="22" spans="1:14" ht="24.95" customHeight="1">
      <c r="A22" s="439"/>
      <c r="B22" s="1126"/>
      <c r="C22" s="440"/>
      <c r="D22" s="1131" t="s">
        <v>357</v>
      </c>
      <c r="E22" s="949"/>
      <c r="F22" s="950"/>
      <c r="G22" s="98">
        <v>9</v>
      </c>
      <c r="H22" s="98">
        <v>4</v>
      </c>
      <c r="I22" s="98">
        <v>14</v>
      </c>
      <c r="J22" s="98">
        <v>5</v>
      </c>
      <c r="K22" s="98">
        <v>7</v>
      </c>
      <c r="L22" s="98">
        <v>5</v>
      </c>
      <c r="M22" s="62">
        <f t="shared" si="3"/>
        <v>44</v>
      </c>
      <c r="N22" s="310"/>
    </row>
    <row r="23" spans="1:14" ht="24.95" customHeight="1">
      <c r="A23" s="441"/>
      <c r="B23" s="1127"/>
      <c r="C23" s="442"/>
      <c r="D23" s="1132" t="s">
        <v>356</v>
      </c>
      <c r="E23" s="1133"/>
      <c r="F23" s="1134"/>
      <c r="G23" s="58">
        <f>+G19+G22</f>
        <v>269</v>
      </c>
      <c r="H23" s="58">
        <f>+H19+H22</f>
        <v>132</v>
      </c>
      <c r="I23" s="58">
        <f t="shared" ref="I23:M23" si="4">+I19+I22</f>
        <v>199</v>
      </c>
      <c r="J23" s="58">
        <f t="shared" si="4"/>
        <v>169</v>
      </c>
      <c r="K23" s="58">
        <f t="shared" si="4"/>
        <v>193</v>
      </c>
      <c r="L23" s="58">
        <f t="shared" si="4"/>
        <v>109</v>
      </c>
      <c r="M23" s="61">
        <f t="shared" si="4"/>
        <v>1071</v>
      </c>
      <c r="N23" s="310"/>
    </row>
    <row r="24" spans="1:14" ht="24.95" customHeight="1">
      <c r="A24" s="437" t="s">
        <v>361</v>
      </c>
      <c r="B24" s="1125" t="s">
        <v>503</v>
      </c>
      <c r="C24" s="443"/>
      <c r="D24" s="515" t="s">
        <v>360</v>
      </c>
      <c r="E24" s="516"/>
      <c r="F24" s="517"/>
      <c r="G24" s="57">
        <v>224</v>
      </c>
      <c r="H24" s="57">
        <v>137</v>
      </c>
      <c r="I24" s="57">
        <v>191</v>
      </c>
      <c r="J24" s="57">
        <v>176</v>
      </c>
      <c r="K24" s="57">
        <v>186</v>
      </c>
      <c r="L24" s="57">
        <v>113</v>
      </c>
      <c r="M24" s="60">
        <f t="shared" si="3"/>
        <v>1027</v>
      </c>
    </row>
    <row r="25" spans="1:14" ht="24.95" customHeight="1">
      <c r="A25" s="439"/>
      <c r="B25" s="1126"/>
      <c r="C25" s="440"/>
      <c r="D25" s="1128" t="s">
        <v>359</v>
      </c>
      <c r="E25" s="1129"/>
      <c r="F25" s="1130"/>
      <c r="G25" s="98">
        <v>37</v>
      </c>
      <c r="H25" s="98">
        <v>19</v>
      </c>
      <c r="I25" s="98">
        <v>31</v>
      </c>
      <c r="J25" s="98">
        <v>19</v>
      </c>
      <c r="K25" s="98">
        <v>26</v>
      </c>
      <c r="L25" s="98">
        <v>9</v>
      </c>
      <c r="M25" s="60">
        <f t="shared" si="3"/>
        <v>141</v>
      </c>
    </row>
    <row r="26" spans="1:14" ht="24.95" customHeight="1">
      <c r="A26" s="439"/>
      <c r="B26" s="1126"/>
      <c r="C26" s="440"/>
      <c r="D26" s="1128" t="s">
        <v>358</v>
      </c>
      <c r="E26" s="1129"/>
      <c r="F26" s="1130"/>
      <c r="G26" s="98">
        <v>187</v>
      </c>
      <c r="H26" s="98">
        <v>118</v>
      </c>
      <c r="I26" s="98">
        <v>160</v>
      </c>
      <c r="J26" s="98">
        <v>157</v>
      </c>
      <c r="K26" s="98">
        <v>160</v>
      </c>
      <c r="L26" s="98">
        <v>104</v>
      </c>
      <c r="M26" s="60">
        <f t="shared" si="3"/>
        <v>886</v>
      </c>
    </row>
    <row r="27" spans="1:14" ht="24.95" customHeight="1">
      <c r="A27" s="439"/>
      <c r="B27" s="1126"/>
      <c r="C27" s="440"/>
      <c r="D27" s="1131" t="s">
        <v>357</v>
      </c>
      <c r="E27" s="949"/>
      <c r="F27" s="950"/>
      <c r="G27" s="98">
        <v>18</v>
      </c>
      <c r="H27" s="98">
        <v>4</v>
      </c>
      <c r="I27" s="98">
        <v>9</v>
      </c>
      <c r="J27" s="98">
        <v>4</v>
      </c>
      <c r="K27" s="98">
        <v>6</v>
      </c>
      <c r="L27" s="98">
        <v>6</v>
      </c>
      <c r="M27" s="62">
        <f t="shared" si="3"/>
        <v>47</v>
      </c>
      <c r="N27" s="310"/>
    </row>
    <row r="28" spans="1:14" ht="24.95" customHeight="1">
      <c r="A28" s="441"/>
      <c r="B28" s="1127"/>
      <c r="C28" s="442"/>
      <c r="D28" s="1132" t="s">
        <v>356</v>
      </c>
      <c r="E28" s="1133"/>
      <c r="F28" s="1134"/>
      <c r="G28" s="58">
        <f>+G24+G27</f>
        <v>242</v>
      </c>
      <c r="H28" s="58">
        <f t="shared" ref="H28:M28" si="5">+H24+H27</f>
        <v>141</v>
      </c>
      <c r="I28" s="58">
        <f t="shared" si="5"/>
        <v>200</v>
      </c>
      <c r="J28" s="58">
        <f t="shared" si="5"/>
        <v>180</v>
      </c>
      <c r="K28" s="58">
        <f t="shared" si="5"/>
        <v>192</v>
      </c>
      <c r="L28" s="58">
        <f t="shared" si="5"/>
        <v>119</v>
      </c>
      <c r="M28" s="61">
        <f t="shared" si="5"/>
        <v>1074</v>
      </c>
      <c r="N28" s="310"/>
    </row>
    <row r="29" spans="1:14" ht="24.95" customHeight="1">
      <c r="A29" s="437" t="s">
        <v>361</v>
      </c>
      <c r="B29" s="1125" t="s">
        <v>504</v>
      </c>
      <c r="C29" s="443"/>
      <c r="D29" s="515" t="s">
        <v>360</v>
      </c>
      <c r="E29" s="516"/>
      <c r="F29" s="517"/>
      <c r="G29" s="57">
        <v>206</v>
      </c>
      <c r="H29" s="57">
        <v>152</v>
      </c>
      <c r="I29" s="57">
        <v>201</v>
      </c>
      <c r="J29" s="57">
        <v>178</v>
      </c>
      <c r="K29" s="57">
        <v>202</v>
      </c>
      <c r="L29" s="57">
        <v>112</v>
      </c>
      <c r="M29" s="60">
        <f t="shared" ref="M29:M32" si="6">SUM(G29:L29)</f>
        <v>1051</v>
      </c>
    </row>
    <row r="30" spans="1:14" ht="24.95" customHeight="1">
      <c r="A30" s="439"/>
      <c r="B30" s="1126"/>
      <c r="C30" s="440"/>
      <c r="D30" s="1128" t="s">
        <v>359</v>
      </c>
      <c r="E30" s="1129"/>
      <c r="F30" s="1130"/>
      <c r="G30" s="98">
        <v>38</v>
      </c>
      <c r="H30" s="98">
        <v>21</v>
      </c>
      <c r="I30" s="98">
        <v>28</v>
      </c>
      <c r="J30" s="98">
        <v>25</v>
      </c>
      <c r="K30" s="98">
        <v>27</v>
      </c>
      <c r="L30" s="98">
        <v>7</v>
      </c>
      <c r="M30" s="60">
        <f t="shared" si="6"/>
        <v>146</v>
      </c>
    </row>
    <row r="31" spans="1:14" ht="24.75" customHeight="1">
      <c r="A31" s="439"/>
      <c r="B31" s="1126"/>
      <c r="C31" s="440"/>
      <c r="D31" s="1128" t="s">
        <v>358</v>
      </c>
      <c r="E31" s="1129"/>
      <c r="F31" s="1130"/>
      <c r="G31" s="98">
        <v>168</v>
      </c>
      <c r="H31" s="98">
        <v>131</v>
      </c>
      <c r="I31" s="98">
        <v>173</v>
      </c>
      <c r="J31" s="98">
        <v>153</v>
      </c>
      <c r="K31" s="98">
        <v>175</v>
      </c>
      <c r="L31" s="98">
        <v>105</v>
      </c>
      <c r="M31" s="60">
        <f t="shared" si="6"/>
        <v>905</v>
      </c>
    </row>
    <row r="32" spans="1:14" ht="24.95" customHeight="1">
      <c r="A32" s="439"/>
      <c r="B32" s="1126"/>
      <c r="C32" s="440"/>
      <c r="D32" s="1131" t="s">
        <v>357</v>
      </c>
      <c r="E32" s="949"/>
      <c r="F32" s="950"/>
      <c r="G32" s="98">
        <v>18</v>
      </c>
      <c r="H32" s="98">
        <v>3</v>
      </c>
      <c r="I32" s="98">
        <v>6</v>
      </c>
      <c r="J32" s="98">
        <v>4</v>
      </c>
      <c r="K32" s="98">
        <v>5</v>
      </c>
      <c r="L32" s="98">
        <v>9</v>
      </c>
      <c r="M32" s="60">
        <f t="shared" si="6"/>
        <v>45</v>
      </c>
    </row>
    <row r="33" spans="1:14" ht="24.95" customHeight="1">
      <c r="A33" s="441"/>
      <c r="B33" s="1127"/>
      <c r="C33" s="442"/>
      <c r="D33" s="1132" t="s">
        <v>356</v>
      </c>
      <c r="E33" s="1133"/>
      <c r="F33" s="1134"/>
      <c r="G33" s="58">
        <f>+G29+G32</f>
        <v>224</v>
      </c>
      <c r="H33" s="58">
        <f t="shared" ref="H33:M33" si="7">+H29+H32</f>
        <v>155</v>
      </c>
      <c r="I33" s="58">
        <f t="shared" si="7"/>
        <v>207</v>
      </c>
      <c r="J33" s="58">
        <f t="shared" si="7"/>
        <v>182</v>
      </c>
      <c r="K33" s="58">
        <f t="shared" si="7"/>
        <v>207</v>
      </c>
      <c r="L33" s="58">
        <f>+L29+L32</f>
        <v>121</v>
      </c>
      <c r="M33" s="61">
        <f t="shared" si="7"/>
        <v>1096</v>
      </c>
      <c r="N33" s="310"/>
    </row>
    <row r="34" spans="1:14" ht="24.95" customHeight="1">
      <c r="A34" s="351"/>
      <c r="B34" s="444"/>
      <c r="C34" s="351"/>
      <c r="D34" s="104"/>
      <c r="E34" s="104"/>
      <c r="F34" s="104"/>
      <c r="G34" s="105"/>
      <c r="H34" s="105"/>
      <c r="I34" s="105"/>
      <c r="J34" s="105"/>
      <c r="K34" s="1135" t="s">
        <v>505</v>
      </c>
      <c r="L34" s="1135"/>
      <c r="M34" s="1135"/>
    </row>
    <row r="35" spans="1:14" ht="18" customHeight="1"/>
  </sheetData>
  <mergeCells count="38">
    <mergeCell ref="K34:M34"/>
    <mergeCell ref="B29:B33"/>
    <mergeCell ref="D29:F29"/>
    <mergeCell ref="D30:F30"/>
    <mergeCell ref="D31:F31"/>
    <mergeCell ref="D32:F32"/>
    <mergeCell ref="D33:F33"/>
    <mergeCell ref="B24:B28"/>
    <mergeCell ref="D24:F24"/>
    <mergeCell ref="D25:F25"/>
    <mergeCell ref="D26:F26"/>
    <mergeCell ref="D27:F27"/>
    <mergeCell ref="D28:F28"/>
    <mergeCell ref="B19:B23"/>
    <mergeCell ref="D19:F19"/>
    <mergeCell ref="D20:F20"/>
    <mergeCell ref="D21:F21"/>
    <mergeCell ref="D22:F22"/>
    <mergeCell ref="D23:F23"/>
    <mergeCell ref="B14:B18"/>
    <mergeCell ref="D14:F14"/>
    <mergeCell ref="D15:F15"/>
    <mergeCell ref="D16:F16"/>
    <mergeCell ref="D17:F17"/>
    <mergeCell ref="D18:F18"/>
    <mergeCell ref="B9:B13"/>
    <mergeCell ref="D9:F9"/>
    <mergeCell ref="D10:F10"/>
    <mergeCell ref="D11:F11"/>
    <mergeCell ref="D12:F12"/>
    <mergeCell ref="D13:F13"/>
    <mergeCell ref="K2:M2"/>
    <mergeCell ref="B4:B8"/>
    <mergeCell ref="D4:F4"/>
    <mergeCell ref="D5:F5"/>
    <mergeCell ref="D6:F6"/>
    <mergeCell ref="D7:F7"/>
    <mergeCell ref="D8:F8"/>
  </mergeCells>
  <phoneticPr fontId="9"/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116" orientation="portrait" useFirstPageNumber="1" r:id="rId1"/>
  <headerFooter alignWithMargins="0">
    <oddHeader>&amp;L&amp;10社会福祉</oddHeader>
    <oddFooter>&amp;C－&amp;P－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68"/>
  <sheetViews>
    <sheetView topLeftCell="A10" zoomScaleNormal="100" zoomScaleSheetLayoutView="100" workbookViewId="0">
      <selection activeCell="B65" sqref="B65:C65"/>
    </sheetView>
  </sheetViews>
  <sheetFormatPr defaultRowHeight="13.5"/>
  <cols>
    <col min="1" max="1" width="0.125" style="104" customWidth="1"/>
    <col min="2" max="2" width="4.75" style="104" customWidth="1"/>
    <col min="3" max="3" width="3.875" style="104" customWidth="1"/>
    <col min="4" max="4" width="4.875" style="104" customWidth="1"/>
    <col min="5" max="5" width="2.75" style="104" customWidth="1"/>
    <col min="6" max="6" width="6.625" style="104" customWidth="1"/>
    <col min="7" max="8" width="1.625" style="104" customWidth="1"/>
    <col min="9" max="12" width="2.125" style="104" customWidth="1"/>
    <col min="13" max="17" width="1.625" style="104" customWidth="1"/>
    <col min="18" max="18" width="1.875" style="104" customWidth="1"/>
    <col min="19" max="20" width="1.625" style="104" customWidth="1"/>
    <col min="21" max="21" width="1.75" style="104" customWidth="1"/>
    <col min="22" max="22" width="1.125" style="104" customWidth="1"/>
    <col min="23" max="29" width="1.625" style="104" customWidth="1"/>
    <col min="30" max="30" width="1.375" style="104" customWidth="1"/>
    <col min="31" max="34" width="1.625" style="104" customWidth="1"/>
    <col min="35" max="35" width="1.125" style="104" customWidth="1"/>
    <col min="36" max="40" width="1.375" style="104" customWidth="1"/>
    <col min="41" max="42" width="1.625" style="104" customWidth="1"/>
    <col min="43" max="43" width="4.625" style="104" customWidth="1"/>
    <col min="44" max="16384" width="9" style="104"/>
  </cols>
  <sheetData>
    <row r="1" spans="2:43" s="100" customFormat="1" ht="15" customHeight="1">
      <c r="B1" s="121" t="s">
        <v>83</v>
      </c>
    </row>
    <row r="2" spans="2:43" s="100" customFormat="1" ht="15" customHeight="1">
      <c r="AQ2" s="101" t="s">
        <v>413</v>
      </c>
    </row>
    <row r="3" spans="2:43" ht="18.95" customHeight="1">
      <c r="B3" s="470" t="s">
        <v>0</v>
      </c>
      <c r="C3" s="471"/>
      <c r="D3" s="446" t="s">
        <v>1</v>
      </c>
      <c r="E3" s="447"/>
      <c r="F3" s="448"/>
      <c r="G3" s="472" t="s">
        <v>2</v>
      </c>
      <c r="H3" s="473"/>
      <c r="I3" s="478" t="s">
        <v>3</v>
      </c>
      <c r="J3" s="479"/>
      <c r="K3" s="484" t="s">
        <v>4</v>
      </c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6"/>
      <c r="X3" s="446" t="s">
        <v>414</v>
      </c>
      <c r="Y3" s="447"/>
      <c r="Z3" s="447"/>
      <c r="AA3" s="447"/>
      <c r="AB3" s="447"/>
      <c r="AC3" s="447"/>
      <c r="AD3" s="447"/>
      <c r="AE3" s="447"/>
      <c r="AF3" s="447"/>
      <c r="AG3" s="447"/>
      <c r="AH3" s="447"/>
      <c r="AI3" s="448"/>
      <c r="AJ3" s="446" t="s">
        <v>5</v>
      </c>
      <c r="AK3" s="447"/>
      <c r="AL3" s="447"/>
      <c r="AM3" s="447"/>
      <c r="AN3" s="447"/>
      <c r="AO3" s="447"/>
      <c r="AP3" s="448"/>
      <c r="AQ3" s="455" t="s">
        <v>6</v>
      </c>
    </row>
    <row r="4" spans="2:43" ht="18.95" customHeight="1">
      <c r="B4" s="458"/>
      <c r="C4" s="459"/>
      <c r="D4" s="449"/>
      <c r="E4" s="450"/>
      <c r="F4" s="451"/>
      <c r="G4" s="474"/>
      <c r="H4" s="475"/>
      <c r="I4" s="480"/>
      <c r="J4" s="481"/>
      <c r="K4" s="460" t="s">
        <v>7</v>
      </c>
      <c r="L4" s="460"/>
      <c r="M4" s="460" t="s">
        <v>8</v>
      </c>
      <c r="N4" s="460"/>
      <c r="O4" s="460" t="s">
        <v>9</v>
      </c>
      <c r="P4" s="460"/>
      <c r="Q4" s="460" t="s">
        <v>10</v>
      </c>
      <c r="R4" s="460"/>
      <c r="S4" s="460" t="s">
        <v>11</v>
      </c>
      <c r="T4" s="460"/>
      <c r="U4" s="462" t="s">
        <v>12</v>
      </c>
      <c r="V4" s="463"/>
      <c r="W4" s="464"/>
      <c r="X4" s="449"/>
      <c r="Y4" s="450"/>
      <c r="Z4" s="450"/>
      <c r="AA4" s="450"/>
      <c r="AB4" s="450"/>
      <c r="AC4" s="450"/>
      <c r="AD4" s="450"/>
      <c r="AE4" s="450"/>
      <c r="AF4" s="450"/>
      <c r="AG4" s="450"/>
      <c r="AH4" s="450"/>
      <c r="AI4" s="451"/>
      <c r="AJ4" s="449"/>
      <c r="AK4" s="450"/>
      <c r="AL4" s="450"/>
      <c r="AM4" s="450"/>
      <c r="AN4" s="450"/>
      <c r="AO4" s="450"/>
      <c r="AP4" s="451"/>
      <c r="AQ4" s="456"/>
    </row>
    <row r="5" spans="2:43" ht="18.95" customHeight="1">
      <c r="B5" s="468" t="s">
        <v>13</v>
      </c>
      <c r="C5" s="469"/>
      <c r="D5" s="452"/>
      <c r="E5" s="453"/>
      <c r="F5" s="454"/>
      <c r="G5" s="476"/>
      <c r="H5" s="477"/>
      <c r="I5" s="482"/>
      <c r="J5" s="483"/>
      <c r="K5" s="461"/>
      <c r="L5" s="461"/>
      <c r="M5" s="461"/>
      <c r="N5" s="461"/>
      <c r="O5" s="461"/>
      <c r="P5" s="461"/>
      <c r="Q5" s="461"/>
      <c r="R5" s="461"/>
      <c r="S5" s="461"/>
      <c r="T5" s="461"/>
      <c r="U5" s="465"/>
      <c r="V5" s="466"/>
      <c r="W5" s="467"/>
      <c r="X5" s="452"/>
      <c r="Y5" s="453"/>
      <c r="Z5" s="453"/>
      <c r="AA5" s="453"/>
      <c r="AB5" s="453"/>
      <c r="AC5" s="453"/>
      <c r="AD5" s="453"/>
      <c r="AE5" s="453"/>
      <c r="AF5" s="453"/>
      <c r="AG5" s="453"/>
      <c r="AH5" s="453"/>
      <c r="AI5" s="454"/>
      <c r="AJ5" s="452"/>
      <c r="AK5" s="453"/>
      <c r="AL5" s="453"/>
      <c r="AM5" s="453"/>
      <c r="AN5" s="453"/>
      <c r="AO5" s="453"/>
      <c r="AP5" s="454"/>
      <c r="AQ5" s="457"/>
    </row>
    <row r="6" spans="2:43" ht="9.9499999999999993" customHeight="1">
      <c r="B6" s="488">
        <v>26252</v>
      </c>
      <c r="C6" s="489"/>
      <c r="D6" s="491" t="s">
        <v>81</v>
      </c>
      <c r="E6" s="492"/>
      <c r="F6" s="493"/>
      <c r="G6" s="497">
        <v>25</v>
      </c>
      <c r="H6" s="498"/>
      <c r="I6" s="501">
        <v>60</v>
      </c>
      <c r="J6" s="518"/>
      <c r="K6" s="505">
        <f>SUM(M6:W7)</f>
        <v>53</v>
      </c>
      <c r="L6" s="505"/>
      <c r="M6" s="505">
        <v>5</v>
      </c>
      <c r="N6" s="505"/>
      <c r="O6" s="505">
        <v>8</v>
      </c>
      <c r="P6" s="505"/>
      <c r="Q6" s="505">
        <v>12</v>
      </c>
      <c r="R6" s="505"/>
      <c r="S6" s="505">
        <v>15</v>
      </c>
      <c r="T6" s="505"/>
      <c r="U6" s="501">
        <v>13</v>
      </c>
      <c r="V6" s="506"/>
      <c r="W6" s="506"/>
      <c r="X6" s="509" t="s">
        <v>415</v>
      </c>
      <c r="Y6" s="510"/>
      <c r="Z6" s="510"/>
      <c r="AA6" s="510"/>
      <c r="AB6" s="510"/>
      <c r="AC6" s="510"/>
      <c r="AD6" s="510"/>
      <c r="AE6" s="510"/>
      <c r="AF6" s="510"/>
      <c r="AG6" s="510"/>
      <c r="AH6" s="510"/>
      <c r="AI6" s="511"/>
      <c r="AJ6" s="515" t="s">
        <v>416</v>
      </c>
      <c r="AK6" s="516"/>
      <c r="AL6" s="516"/>
      <c r="AM6" s="516"/>
      <c r="AN6" s="516"/>
      <c r="AO6" s="516"/>
      <c r="AP6" s="517"/>
      <c r="AQ6" s="487" t="s">
        <v>14</v>
      </c>
    </row>
    <row r="7" spans="2:43" ht="9.9499999999999993" customHeight="1">
      <c r="B7" s="490"/>
      <c r="C7" s="489"/>
      <c r="D7" s="494"/>
      <c r="E7" s="495"/>
      <c r="F7" s="496"/>
      <c r="G7" s="499"/>
      <c r="H7" s="500"/>
      <c r="I7" s="507"/>
      <c r="J7" s="519"/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7"/>
      <c r="V7" s="508"/>
      <c r="W7" s="508"/>
      <c r="X7" s="512"/>
      <c r="Y7" s="513"/>
      <c r="Z7" s="513"/>
      <c r="AA7" s="513"/>
      <c r="AB7" s="513"/>
      <c r="AC7" s="513"/>
      <c r="AD7" s="513"/>
      <c r="AE7" s="513"/>
      <c r="AF7" s="513"/>
      <c r="AG7" s="513"/>
      <c r="AH7" s="513"/>
      <c r="AI7" s="514"/>
      <c r="AJ7" s="452"/>
      <c r="AK7" s="453"/>
      <c r="AL7" s="453"/>
      <c r="AM7" s="453"/>
      <c r="AN7" s="453"/>
      <c r="AO7" s="453"/>
      <c r="AP7" s="454"/>
      <c r="AQ7" s="487"/>
    </row>
    <row r="8" spans="2:43" ht="9.9499999999999993" customHeight="1">
      <c r="B8" s="488">
        <v>20991</v>
      </c>
      <c r="C8" s="489"/>
      <c r="D8" s="491" t="s">
        <v>15</v>
      </c>
      <c r="E8" s="492"/>
      <c r="F8" s="493"/>
      <c r="G8" s="497">
        <f>49-5</f>
        <v>44</v>
      </c>
      <c r="H8" s="498"/>
      <c r="I8" s="501">
        <v>150</v>
      </c>
      <c r="J8" s="502"/>
      <c r="K8" s="505">
        <f t="shared" ref="K8" si="0">SUM(M8:W9)</f>
        <v>156</v>
      </c>
      <c r="L8" s="505"/>
      <c r="M8" s="505">
        <v>21</v>
      </c>
      <c r="N8" s="505"/>
      <c r="O8" s="505">
        <v>32</v>
      </c>
      <c r="P8" s="505"/>
      <c r="Q8" s="505">
        <v>34</v>
      </c>
      <c r="R8" s="505"/>
      <c r="S8" s="505">
        <v>34</v>
      </c>
      <c r="T8" s="505"/>
      <c r="U8" s="501">
        <v>35</v>
      </c>
      <c r="V8" s="506"/>
      <c r="W8" s="506"/>
      <c r="X8" s="509" t="s">
        <v>417</v>
      </c>
      <c r="Y8" s="510"/>
      <c r="Z8" s="510"/>
      <c r="AA8" s="510"/>
      <c r="AB8" s="510"/>
      <c r="AC8" s="510"/>
      <c r="AD8" s="510"/>
      <c r="AE8" s="510"/>
      <c r="AF8" s="510"/>
      <c r="AG8" s="510"/>
      <c r="AH8" s="510"/>
      <c r="AI8" s="511"/>
      <c r="AJ8" s="515" t="s">
        <v>418</v>
      </c>
      <c r="AK8" s="520"/>
      <c r="AL8" s="520"/>
      <c r="AM8" s="520"/>
      <c r="AN8" s="520"/>
      <c r="AO8" s="520"/>
      <c r="AP8" s="521"/>
      <c r="AQ8" s="487" t="s">
        <v>16</v>
      </c>
    </row>
    <row r="9" spans="2:43" ht="9.9499999999999993" customHeight="1">
      <c r="B9" s="490"/>
      <c r="C9" s="489"/>
      <c r="D9" s="494"/>
      <c r="E9" s="495"/>
      <c r="F9" s="496"/>
      <c r="G9" s="499"/>
      <c r="H9" s="500"/>
      <c r="I9" s="503"/>
      <c r="J9" s="504"/>
      <c r="K9" s="505"/>
      <c r="L9" s="505"/>
      <c r="M9" s="505"/>
      <c r="N9" s="505"/>
      <c r="O9" s="505"/>
      <c r="P9" s="505"/>
      <c r="Q9" s="505"/>
      <c r="R9" s="505"/>
      <c r="S9" s="505"/>
      <c r="T9" s="505"/>
      <c r="U9" s="507"/>
      <c r="V9" s="508"/>
      <c r="W9" s="508"/>
      <c r="X9" s="512"/>
      <c r="Y9" s="513"/>
      <c r="Z9" s="513"/>
      <c r="AA9" s="513"/>
      <c r="AB9" s="513"/>
      <c r="AC9" s="513"/>
      <c r="AD9" s="513"/>
      <c r="AE9" s="513"/>
      <c r="AF9" s="513"/>
      <c r="AG9" s="513"/>
      <c r="AH9" s="513"/>
      <c r="AI9" s="514"/>
      <c r="AJ9" s="522"/>
      <c r="AK9" s="523"/>
      <c r="AL9" s="523"/>
      <c r="AM9" s="523"/>
      <c r="AN9" s="523"/>
      <c r="AO9" s="523"/>
      <c r="AP9" s="524"/>
      <c r="AQ9" s="487"/>
    </row>
    <row r="10" spans="2:43" ht="9.9499999999999993" customHeight="1">
      <c r="B10" s="488">
        <v>26420</v>
      </c>
      <c r="C10" s="489"/>
      <c r="D10" s="491" t="s">
        <v>181</v>
      </c>
      <c r="E10" s="492"/>
      <c r="F10" s="493"/>
      <c r="G10" s="497">
        <f>40-7</f>
        <v>33</v>
      </c>
      <c r="H10" s="498"/>
      <c r="I10" s="501">
        <v>100</v>
      </c>
      <c r="J10" s="502"/>
      <c r="K10" s="505">
        <f t="shared" ref="K10" si="1">SUM(M10:W11)</f>
        <v>104</v>
      </c>
      <c r="L10" s="505"/>
      <c r="M10" s="505">
        <v>15</v>
      </c>
      <c r="N10" s="505"/>
      <c r="O10" s="505">
        <v>18</v>
      </c>
      <c r="P10" s="505"/>
      <c r="Q10" s="505">
        <v>18</v>
      </c>
      <c r="R10" s="505"/>
      <c r="S10" s="505">
        <v>20</v>
      </c>
      <c r="T10" s="505"/>
      <c r="U10" s="501">
        <f>18+15</f>
        <v>33</v>
      </c>
      <c r="V10" s="506"/>
      <c r="W10" s="506"/>
      <c r="X10" s="509" t="s">
        <v>182</v>
      </c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1"/>
      <c r="AJ10" s="515" t="s">
        <v>419</v>
      </c>
      <c r="AK10" s="520"/>
      <c r="AL10" s="520"/>
      <c r="AM10" s="520"/>
      <c r="AN10" s="520"/>
      <c r="AO10" s="520"/>
      <c r="AP10" s="521"/>
      <c r="AQ10" s="487" t="s">
        <v>16</v>
      </c>
    </row>
    <row r="11" spans="2:43" ht="9.9499999999999993" customHeight="1">
      <c r="B11" s="490"/>
      <c r="C11" s="489"/>
      <c r="D11" s="494"/>
      <c r="E11" s="495"/>
      <c r="F11" s="496"/>
      <c r="G11" s="499"/>
      <c r="H11" s="500"/>
      <c r="I11" s="503"/>
      <c r="J11" s="504"/>
      <c r="K11" s="505"/>
      <c r="L11" s="505"/>
      <c r="M11" s="505"/>
      <c r="N11" s="505"/>
      <c r="O11" s="505"/>
      <c r="P11" s="505"/>
      <c r="Q11" s="505"/>
      <c r="R11" s="505"/>
      <c r="S11" s="505"/>
      <c r="T11" s="505"/>
      <c r="U11" s="507"/>
      <c r="V11" s="508"/>
      <c r="W11" s="508"/>
      <c r="X11" s="512"/>
      <c r="Y11" s="513"/>
      <c r="Z11" s="513"/>
      <c r="AA11" s="513"/>
      <c r="AB11" s="513"/>
      <c r="AC11" s="513"/>
      <c r="AD11" s="513"/>
      <c r="AE11" s="513"/>
      <c r="AF11" s="513"/>
      <c r="AG11" s="513"/>
      <c r="AH11" s="513"/>
      <c r="AI11" s="514"/>
      <c r="AJ11" s="522"/>
      <c r="AK11" s="523"/>
      <c r="AL11" s="523"/>
      <c r="AM11" s="523"/>
      <c r="AN11" s="523"/>
      <c r="AO11" s="523"/>
      <c r="AP11" s="524"/>
      <c r="AQ11" s="487"/>
    </row>
    <row r="12" spans="2:43" ht="9.9499999999999993" customHeight="1">
      <c r="B12" s="488">
        <v>27699</v>
      </c>
      <c r="C12" s="489"/>
      <c r="D12" s="525" t="s">
        <v>183</v>
      </c>
      <c r="E12" s="526"/>
      <c r="F12" s="527"/>
      <c r="G12" s="497">
        <f>37-4</f>
        <v>33</v>
      </c>
      <c r="H12" s="498"/>
      <c r="I12" s="501">
        <v>141</v>
      </c>
      <c r="J12" s="502"/>
      <c r="K12" s="505">
        <f t="shared" ref="K12" si="2">SUM(M12:W13)</f>
        <v>144</v>
      </c>
      <c r="L12" s="505"/>
      <c r="M12" s="505">
        <v>21</v>
      </c>
      <c r="N12" s="505"/>
      <c r="O12" s="505">
        <v>24</v>
      </c>
      <c r="P12" s="505"/>
      <c r="Q12" s="505">
        <v>24</v>
      </c>
      <c r="R12" s="505"/>
      <c r="S12" s="505">
        <v>30</v>
      </c>
      <c r="T12" s="505"/>
      <c r="U12" s="501">
        <f>28+17</f>
        <v>45</v>
      </c>
      <c r="V12" s="506"/>
      <c r="W12" s="506"/>
      <c r="X12" s="509" t="s">
        <v>420</v>
      </c>
      <c r="Y12" s="510"/>
      <c r="Z12" s="510"/>
      <c r="AA12" s="510"/>
      <c r="AB12" s="510"/>
      <c r="AC12" s="510"/>
      <c r="AD12" s="510"/>
      <c r="AE12" s="510"/>
      <c r="AF12" s="510"/>
      <c r="AG12" s="510"/>
      <c r="AH12" s="510"/>
      <c r="AI12" s="511"/>
      <c r="AJ12" s="515" t="s">
        <v>421</v>
      </c>
      <c r="AK12" s="520"/>
      <c r="AL12" s="520"/>
      <c r="AM12" s="520"/>
      <c r="AN12" s="520"/>
      <c r="AO12" s="520"/>
      <c r="AP12" s="521"/>
      <c r="AQ12" s="487" t="s">
        <v>16</v>
      </c>
    </row>
    <row r="13" spans="2:43" ht="9.9499999999999993" customHeight="1">
      <c r="B13" s="490"/>
      <c r="C13" s="489"/>
      <c r="D13" s="528"/>
      <c r="E13" s="529"/>
      <c r="F13" s="530"/>
      <c r="G13" s="499"/>
      <c r="H13" s="500"/>
      <c r="I13" s="503"/>
      <c r="J13" s="504"/>
      <c r="K13" s="505"/>
      <c r="L13" s="505"/>
      <c r="M13" s="505"/>
      <c r="N13" s="505"/>
      <c r="O13" s="505"/>
      <c r="P13" s="505"/>
      <c r="Q13" s="505"/>
      <c r="R13" s="505"/>
      <c r="S13" s="505"/>
      <c r="T13" s="505"/>
      <c r="U13" s="507"/>
      <c r="V13" s="508"/>
      <c r="W13" s="508"/>
      <c r="X13" s="512"/>
      <c r="Y13" s="513"/>
      <c r="Z13" s="513"/>
      <c r="AA13" s="513"/>
      <c r="AB13" s="513"/>
      <c r="AC13" s="513"/>
      <c r="AD13" s="513"/>
      <c r="AE13" s="513"/>
      <c r="AF13" s="513"/>
      <c r="AG13" s="513"/>
      <c r="AH13" s="513"/>
      <c r="AI13" s="514"/>
      <c r="AJ13" s="522"/>
      <c r="AK13" s="523"/>
      <c r="AL13" s="523"/>
      <c r="AM13" s="523"/>
      <c r="AN13" s="523"/>
      <c r="AO13" s="523"/>
      <c r="AP13" s="524"/>
      <c r="AQ13" s="487"/>
    </row>
    <row r="14" spans="2:43" ht="9.9499999999999993" customHeight="1">
      <c r="B14" s="488">
        <v>27850</v>
      </c>
      <c r="C14" s="489"/>
      <c r="D14" s="491" t="s">
        <v>17</v>
      </c>
      <c r="E14" s="492"/>
      <c r="F14" s="493"/>
      <c r="G14" s="497">
        <f>44-8</f>
        <v>36</v>
      </c>
      <c r="H14" s="498"/>
      <c r="I14" s="501">
        <v>120</v>
      </c>
      <c r="J14" s="502"/>
      <c r="K14" s="505">
        <f t="shared" ref="K14" si="3">SUM(M14:W15)</f>
        <v>121</v>
      </c>
      <c r="L14" s="505"/>
      <c r="M14" s="505">
        <v>17</v>
      </c>
      <c r="N14" s="505"/>
      <c r="O14" s="505">
        <v>27</v>
      </c>
      <c r="P14" s="505"/>
      <c r="Q14" s="505">
        <v>28</v>
      </c>
      <c r="R14" s="505"/>
      <c r="S14" s="505">
        <v>28</v>
      </c>
      <c r="T14" s="505"/>
      <c r="U14" s="501">
        <v>21</v>
      </c>
      <c r="V14" s="506"/>
      <c r="W14" s="506"/>
      <c r="X14" s="509" t="s">
        <v>422</v>
      </c>
      <c r="Y14" s="510"/>
      <c r="Z14" s="510"/>
      <c r="AA14" s="510"/>
      <c r="AB14" s="510"/>
      <c r="AC14" s="510"/>
      <c r="AD14" s="510"/>
      <c r="AE14" s="510"/>
      <c r="AF14" s="510"/>
      <c r="AG14" s="510"/>
      <c r="AH14" s="510"/>
      <c r="AI14" s="511"/>
      <c r="AJ14" s="515" t="s">
        <v>423</v>
      </c>
      <c r="AK14" s="520"/>
      <c r="AL14" s="520"/>
      <c r="AM14" s="520"/>
      <c r="AN14" s="520"/>
      <c r="AO14" s="520"/>
      <c r="AP14" s="521"/>
      <c r="AQ14" s="487" t="s">
        <v>16</v>
      </c>
    </row>
    <row r="15" spans="2:43" ht="9.9499999999999993" customHeight="1">
      <c r="B15" s="490"/>
      <c r="C15" s="489"/>
      <c r="D15" s="494"/>
      <c r="E15" s="495"/>
      <c r="F15" s="496"/>
      <c r="G15" s="499"/>
      <c r="H15" s="500"/>
      <c r="I15" s="503"/>
      <c r="J15" s="504"/>
      <c r="K15" s="505"/>
      <c r="L15" s="505"/>
      <c r="M15" s="505"/>
      <c r="N15" s="505"/>
      <c r="O15" s="505"/>
      <c r="P15" s="505"/>
      <c r="Q15" s="505"/>
      <c r="R15" s="505"/>
      <c r="S15" s="505"/>
      <c r="T15" s="505"/>
      <c r="U15" s="507"/>
      <c r="V15" s="508"/>
      <c r="W15" s="508"/>
      <c r="X15" s="512"/>
      <c r="Y15" s="513"/>
      <c r="Z15" s="513"/>
      <c r="AA15" s="513"/>
      <c r="AB15" s="513"/>
      <c r="AC15" s="513"/>
      <c r="AD15" s="513"/>
      <c r="AE15" s="513"/>
      <c r="AF15" s="513"/>
      <c r="AG15" s="513"/>
      <c r="AH15" s="513"/>
      <c r="AI15" s="514"/>
      <c r="AJ15" s="522"/>
      <c r="AK15" s="523"/>
      <c r="AL15" s="523"/>
      <c r="AM15" s="523"/>
      <c r="AN15" s="523"/>
      <c r="AO15" s="523"/>
      <c r="AP15" s="524"/>
      <c r="AQ15" s="487"/>
    </row>
    <row r="16" spans="2:43" ht="9.9499999999999993" customHeight="1">
      <c r="B16" s="488">
        <v>28216</v>
      </c>
      <c r="C16" s="489"/>
      <c r="D16" s="491" t="s">
        <v>18</v>
      </c>
      <c r="E16" s="492"/>
      <c r="F16" s="493"/>
      <c r="G16" s="497">
        <f>41-1</f>
        <v>40</v>
      </c>
      <c r="H16" s="498"/>
      <c r="I16" s="501">
        <v>136</v>
      </c>
      <c r="J16" s="502"/>
      <c r="K16" s="505">
        <f t="shared" ref="K16" si="4">SUM(M16:W17)</f>
        <v>139</v>
      </c>
      <c r="L16" s="505"/>
      <c r="M16" s="505">
        <v>14</v>
      </c>
      <c r="N16" s="505"/>
      <c r="O16" s="505">
        <v>28</v>
      </c>
      <c r="P16" s="505"/>
      <c r="Q16" s="505">
        <v>29</v>
      </c>
      <c r="R16" s="505"/>
      <c r="S16" s="505">
        <v>28</v>
      </c>
      <c r="T16" s="505"/>
      <c r="U16" s="501">
        <f>23+17</f>
        <v>40</v>
      </c>
      <c r="V16" s="506"/>
      <c r="W16" s="506"/>
      <c r="X16" s="509" t="s">
        <v>424</v>
      </c>
      <c r="Y16" s="510"/>
      <c r="Z16" s="510"/>
      <c r="AA16" s="510"/>
      <c r="AB16" s="510"/>
      <c r="AC16" s="510"/>
      <c r="AD16" s="510"/>
      <c r="AE16" s="510"/>
      <c r="AF16" s="510"/>
      <c r="AG16" s="510"/>
      <c r="AH16" s="510"/>
      <c r="AI16" s="511"/>
      <c r="AJ16" s="515" t="s">
        <v>425</v>
      </c>
      <c r="AK16" s="520"/>
      <c r="AL16" s="520"/>
      <c r="AM16" s="520"/>
      <c r="AN16" s="520"/>
      <c r="AO16" s="520"/>
      <c r="AP16" s="521"/>
      <c r="AQ16" s="487" t="s">
        <v>16</v>
      </c>
    </row>
    <row r="17" spans="2:43" ht="9.9499999999999993" customHeight="1">
      <c r="B17" s="490"/>
      <c r="C17" s="489"/>
      <c r="D17" s="494"/>
      <c r="E17" s="495"/>
      <c r="F17" s="496"/>
      <c r="G17" s="499"/>
      <c r="H17" s="500"/>
      <c r="I17" s="503"/>
      <c r="J17" s="504"/>
      <c r="K17" s="505"/>
      <c r="L17" s="505"/>
      <c r="M17" s="505"/>
      <c r="N17" s="505"/>
      <c r="O17" s="505"/>
      <c r="P17" s="505"/>
      <c r="Q17" s="505"/>
      <c r="R17" s="505"/>
      <c r="S17" s="505"/>
      <c r="T17" s="505"/>
      <c r="U17" s="507"/>
      <c r="V17" s="508"/>
      <c r="W17" s="508"/>
      <c r="X17" s="512"/>
      <c r="Y17" s="513"/>
      <c r="Z17" s="513"/>
      <c r="AA17" s="513"/>
      <c r="AB17" s="513"/>
      <c r="AC17" s="513"/>
      <c r="AD17" s="513"/>
      <c r="AE17" s="513"/>
      <c r="AF17" s="513"/>
      <c r="AG17" s="513"/>
      <c r="AH17" s="513"/>
      <c r="AI17" s="514"/>
      <c r="AJ17" s="522"/>
      <c r="AK17" s="523"/>
      <c r="AL17" s="523"/>
      <c r="AM17" s="523"/>
      <c r="AN17" s="523"/>
      <c r="AO17" s="523"/>
      <c r="AP17" s="524"/>
      <c r="AQ17" s="487"/>
    </row>
    <row r="18" spans="2:43" ht="9.9499999999999993" customHeight="1">
      <c r="B18" s="488">
        <v>28543</v>
      </c>
      <c r="C18" s="489"/>
      <c r="D18" s="491" t="s">
        <v>19</v>
      </c>
      <c r="E18" s="492"/>
      <c r="F18" s="493"/>
      <c r="G18" s="497">
        <f>55-6</f>
        <v>49</v>
      </c>
      <c r="H18" s="498"/>
      <c r="I18" s="501">
        <v>180</v>
      </c>
      <c r="J18" s="502"/>
      <c r="K18" s="505">
        <f t="shared" ref="K18" si="5">SUM(M18:W19)</f>
        <v>190</v>
      </c>
      <c r="L18" s="505"/>
      <c r="M18" s="505">
        <v>18</v>
      </c>
      <c r="N18" s="505"/>
      <c r="O18" s="505">
        <v>36</v>
      </c>
      <c r="P18" s="505"/>
      <c r="Q18" s="505">
        <v>36</v>
      </c>
      <c r="R18" s="505"/>
      <c r="S18" s="505">
        <v>36</v>
      </c>
      <c r="T18" s="505"/>
      <c r="U18" s="501">
        <f>37+27</f>
        <v>64</v>
      </c>
      <c r="V18" s="506"/>
      <c r="W18" s="506"/>
      <c r="X18" s="509" t="s">
        <v>426</v>
      </c>
      <c r="Y18" s="510"/>
      <c r="Z18" s="510"/>
      <c r="AA18" s="510"/>
      <c r="AB18" s="510"/>
      <c r="AC18" s="510"/>
      <c r="AD18" s="510"/>
      <c r="AE18" s="510"/>
      <c r="AF18" s="510"/>
      <c r="AG18" s="510"/>
      <c r="AH18" s="510"/>
      <c r="AI18" s="511"/>
      <c r="AJ18" s="515" t="s">
        <v>427</v>
      </c>
      <c r="AK18" s="520"/>
      <c r="AL18" s="520"/>
      <c r="AM18" s="520"/>
      <c r="AN18" s="520"/>
      <c r="AO18" s="520"/>
      <c r="AP18" s="521"/>
      <c r="AQ18" s="487" t="s">
        <v>16</v>
      </c>
    </row>
    <row r="19" spans="2:43" ht="9.9499999999999993" customHeight="1">
      <c r="B19" s="490"/>
      <c r="C19" s="489"/>
      <c r="D19" s="494"/>
      <c r="E19" s="495"/>
      <c r="F19" s="496"/>
      <c r="G19" s="499"/>
      <c r="H19" s="500"/>
      <c r="I19" s="503"/>
      <c r="J19" s="504"/>
      <c r="K19" s="505"/>
      <c r="L19" s="505"/>
      <c r="M19" s="505"/>
      <c r="N19" s="505"/>
      <c r="O19" s="505"/>
      <c r="P19" s="505"/>
      <c r="Q19" s="505"/>
      <c r="R19" s="505"/>
      <c r="S19" s="505"/>
      <c r="T19" s="505"/>
      <c r="U19" s="507"/>
      <c r="V19" s="508"/>
      <c r="W19" s="508"/>
      <c r="X19" s="512"/>
      <c r="Y19" s="513"/>
      <c r="Z19" s="513"/>
      <c r="AA19" s="513"/>
      <c r="AB19" s="513"/>
      <c r="AC19" s="513"/>
      <c r="AD19" s="513"/>
      <c r="AE19" s="513"/>
      <c r="AF19" s="513"/>
      <c r="AG19" s="513"/>
      <c r="AH19" s="513"/>
      <c r="AI19" s="514"/>
      <c r="AJ19" s="522"/>
      <c r="AK19" s="523"/>
      <c r="AL19" s="523"/>
      <c r="AM19" s="523"/>
      <c r="AN19" s="523"/>
      <c r="AO19" s="523"/>
      <c r="AP19" s="524"/>
      <c r="AQ19" s="487"/>
    </row>
    <row r="20" spans="2:43" ht="9.9499999999999993" customHeight="1">
      <c r="B20" s="488">
        <v>29311</v>
      </c>
      <c r="C20" s="489"/>
      <c r="D20" s="491" t="s">
        <v>20</v>
      </c>
      <c r="E20" s="492"/>
      <c r="F20" s="493"/>
      <c r="G20" s="497">
        <f>48-2</f>
        <v>46</v>
      </c>
      <c r="H20" s="498"/>
      <c r="I20" s="501">
        <v>150</v>
      </c>
      <c r="J20" s="502"/>
      <c r="K20" s="505">
        <f t="shared" ref="K20" si="6">SUM(M20:W21)</f>
        <v>178</v>
      </c>
      <c r="L20" s="505"/>
      <c r="M20" s="505">
        <v>24</v>
      </c>
      <c r="N20" s="505"/>
      <c r="O20" s="505">
        <v>36</v>
      </c>
      <c r="P20" s="505"/>
      <c r="Q20" s="505">
        <v>41</v>
      </c>
      <c r="R20" s="505"/>
      <c r="S20" s="505">
        <v>40</v>
      </c>
      <c r="T20" s="505"/>
      <c r="U20" s="501">
        <v>37</v>
      </c>
      <c r="V20" s="506"/>
      <c r="W20" s="506"/>
      <c r="X20" s="509" t="s">
        <v>428</v>
      </c>
      <c r="Y20" s="510"/>
      <c r="Z20" s="510"/>
      <c r="AA20" s="510"/>
      <c r="AB20" s="510"/>
      <c r="AC20" s="510"/>
      <c r="AD20" s="510"/>
      <c r="AE20" s="510"/>
      <c r="AF20" s="510"/>
      <c r="AG20" s="510"/>
      <c r="AH20" s="510"/>
      <c r="AI20" s="511"/>
      <c r="AJ20" s="515" t="s">
        <v>429</v>
      </c>
      <c r="AK20" s="520"/>
      <c r="AL20" s="520"/>
      <c r="AM20" s="520"/>
      <c r="AN20" s="520"/>
      <c r="AO20" s="520"/>
      <c r="AP20" s="521"/>
      <c r="AQ20" s="487" t="s">
        <v>16</v>
      </c>
    </row>
    <row r="21" spans="2:43" ht="9.9499999999999993" customHeight="1">
      <c r="B21" s="490"/>
      <c r="C21" s="489"/>
      <c r="D21" s="494"/>
      <c r="E21" s="495"/>
      <c r="F21" s="496"/>
      <c r="G21" s="499"/>
      <c r="H21" s="500"/>
      <c r="I21" s="503"/>
      <c r="J21" s="504"/>
      <c r="K21" s="505"/>
      <c r="L21" s="505"/>
      <c r="M21" s="505"/>
      <c r="N21" s="505"/>
      <c r="O21" s="505"/>
      <c r="P21" s="505"/>
      <c r="Q21" s="505"/>
      <c r="R21" s="505"/>
      <c r="S21" s="505"/>
      <c r="T21" s="505"/>
      <c r="U21" s="507"/>
      <c r="V21" s="508"/>
      <c r="W21" s="508"/>
      <c r="X21" s="512"/>
      <c r="Y21" s="513"/>
      <c r="Z21" s="513"/>
      <c r="AA21" s="513"/>
      <c r="AB21" s="513"/>
      <c r="AC21" s="513"/>
      <c r="AD21" s="513"/>
      <c r="AE21" s="513"/>
      <c r="AF21" s="513"/>
      <c r="AG21" s="513"/>
      <c r="AH21" s="513"/>
      <c r="AI21" s="514"/>
      <c r="AJ21" s="522"/>
      <c r="AK21" s="523"/>
      <c r="AL21" s="523"/>
      <c r="AM21" s="523"/>
      <c r="AN21" s="523"/>
      <c r="AO21" s="523"/>
      <c r="AP21" s="524"/>
      <c r="AQ21" s="487"/>
    </row>
    <row r="22" spans="2:43" ht="9.9499999999999993" customHeight="1">
      <c r="B22" s="531">
        <v>34054</v>
      </c>
      <c r="C22" s="532"/>
      <c r="D22" s="491" t="s">
        <v>21</v>
      </c>
      <c r="E22" s="492"/>
      <c r="F22" s="493"/>
      <c r="G22" s="497">
        <f>29-2</f>
        <v>27</v>
      </c>
      <c r="H22" s="498"/>
      <c r="I22" s="501">
        <v>120</v>
      </c>
      <c r="J22" s="502"/>
      <c r="K22" s="505">
        <f t="shared" ref="K22" si="7">SUM(M22:W23)</f>
        <v>99</v>
      </c>
      <c r="L22" s="505"/>
      <c r="M22" s="505">
        <v>9</v>
      </c>
      <c r="N22" s="505"/>
      <c r="O22" s="505">
        <v>18</v>
      </c>
      <c r="P22" s="505"/>
      <c r="Q22" s="505">
        <v>19</v>
      </c>
      <c r="R22" s="505"/>
      <c r="S22" s="505">
        <v>25</v>
      </c>
      <c r="T22" s="505"/>
      <c r="U22" s="501">
        <f>19+9</f>
        <v>28</v>
      </c>
      <c r="V22" s="506"/>
      <c r="W22" s="506"/>
      <c r="X22" s="509" t="s">
        <v>430</v>
      </c>
      <c r="Y22" s="510"/>
      <c r="Z22" s="510"/>
      <c r="AA22" s="510"/>
      <c r="AB22" s="510"/>
      <c r="AC22" s="510"/>
      <c r="AD22" s="510"/>
      <c r="AE22" s="510"/>
      <c r="AF22" s="510"/>
      <c r="AG22" s="510"/>
      <c r="AH22" s="510"/>
      <c r="AI22" s="511"/>
      <c r="AJ22" s="515" t="s">
        <v>431</v>
      </c>
      <c r="AK22" s="520"/>
      <c r="AL22" s="520"/>
      <c r="AM22" s="520"/>
      <c r="AN22" s="520"/>
      <c r="AO22" s="520"/>
      <c r="AP22" s="521"/>
      <c r="AQ22" s="487" t="s">
        <v>16</v>
      </c>
    </row>
    <row r="23" spans="2:43" ht="9.9499999999999993" customHeight="1">
      <c r="B23" s="533"/>
      <c r="C23" s="534"/>
      <c r="D23" s="494"/>
      <c r="E23" s="495"/>
      <c r="F23" s="496"/>
      <c r="G23" s="499"/>
      <c r="H23" s="500"/>
      <c r="I23" s="503"/>
      <c r="J23" s="504"/>
      <c r="K23" s="505"/>
      <c r="L23" s="505"/>
      <c r="M23" s="505"/>
      <c r="N23" s="505"/>
      <c r="O23" s="505"/>
      <c r="P23" s="505"/>
      <c r="Q23" s="505"/>
      <c r="R23" s="505"/>
      <c r="S23" s="505"/>
      <c r="T23" s="505"/>
      <c r="U23" s="507"/>
      <c r="V23" s="508"/>
      <c r="W23" s="508"/>
      <c r="X23" s="512"/>
      <c r="Y23" s="513"/>
      <c r="Z23" s="513"/>
      <c r="AA23" s="513"/>
      <c r="AB23" s="513"/>
      <c r="AC23" s="513"/>
      <c r="AD23" s="513"/>
      <c r="AE23" s="513"/>
      <c r="AF23" s="513"/>
      <c r="AG23" s="513"/>
      <c r="AH23" s="513"/>
      <c r="AI23" s="514"/>
      <c r="AJ23" s="522"/>
      <c r="AK23" s="523"/>
      <c r="AL23" s="523"/>
      <c r="AM23" s="523"/>
      <c r="AN23" s="523"/>
      <c r="AO23" s="523"/>
      <c r="AP23" s="524"/>
      <c r="AQ23" s="487"/>
    </row>
    <row r="24" spans="2:43" ht="9.9499999999999993" customHeight="1">
      <c r="B24" s="531">
        <v>38078</v>
      </c>
      <c r="C24" s="532"/>
      <c r="D24" s="491" t="s">
        <v>103</v>
      </c>
      <c r="E24" s="492"/>
      <c r="F24" s="493"/>
      <c r="G24" s="497">
        <f>40-4</f>
        <v>36</v>
      </c>
      <c r="H24" s="498"/>
      <c r="I24" s="501">
        <v>120</v>
      </c>
      <c r="J24" s="502"/>
      <c r="K24" s="505">
        <f t="shared" ref="K24" si="8">SUM(M24:W25)</f>
        <v>124</v>
      </c>
      <c r="L24" s="505"/>
      <c r="M24" s="505">
        <v>17</v>
      </c>
      <c r="N24" s="505"/>
      <c r="O24" s="505">
        <v>24</v>
      </c>
      <c r="P24" s="505"/>
      <c r="Q24" s="505">
        <v>30</v>
      </c>
      <c r="R24" s="505"/>
      <c r="S24" s="505">
        <v>30</v>
      </c>
      <c r="T24" s="505"/>
      <c r="U24" s="501">
        <v>23</v>
      </c>
      <c r="V24" s="506"/>
      <c r="W24" s="506"/>
      <c r="X24" s="509" t="s">
        <v>432</v>
      </c>
      <c r="Y24" s="510"/>
      <c r="Z24" s="510"/>
      <c r="AA24" s="510"/>
      <c r="AB24" s="510"/>
      <c r="AC24" s="510"/>
      <c r="AD24" s="510"/>
      <c r="AE24" s="510"/>
      <c r="AF24" s="510"/>
      <c r="AG24" s="510"/>
      <c r="AH24" s="510"/>
      <c r="AI24" s="511"/>
      <c r="AJ24" s="515" t="s">
        <v>433</v>
      </c>
      <c r="AK24" s="520"/>
      <c r="AL24" s="520"/>
      <c r="AM24" s="520"/>
      <c r="AN24" s="520"/>
      <c r="AO24" s="520"/>
      <c r="AP24" s="521"/>
      <c r="AQ24" s="487" t="s">
        <v>16</v>
      </c>
    </row>
    <row r="25" spans="2:43" ht="9.9499999999999993" customHeight="1">
      <c r="B25" s="533"/>
      <c r="C25" s="534"/>
      <c r="D25" s="494"/>
      <c r="E25" s="495"/>
      <c r="F25" s="496"/>
      <c r="G25" s="499"/>
      <c r="H25" s="500"/>
      <c r="I25" s="503"/>
      <c r="J25" s="504"/>
      <c r="K25" s="505"/>
      <c r="L25" s="505"/>
      <c r="M25" s="505"/>
      <c r="N25" s="505"/>
      <c r="O25" s="505"/>
      <c r="P25" s="505"/>
      <c r="Q25" s="505"/>
      <c r="R25" s="505"/>
      <c r="S25" s="505"/>
      <c r="T25" s="505"/>
      <c r="U25" s="507"/>
      <c r="V25" s="508"/>
      <c r="W25" s="508"/>
      <c r="X25" s="512"/>
      <c r="Y25" s="513"/>
      <c r="Z25" s="513"/>
      <c r="AA25" s="513"/>
      <c r="AB25" s="513"/>
      <c r="AC25" s="513"/>
      <c r="AD25" s="513"/>
      <c r="AE25" s="513"/>
      <c r="AF25" s="513"/>
      <c r="AG25" s="513"/>
      <c r="AH25" s="513"/>
      <c r="AI25" s="514"/>
      <c r="AJ25" s="522"/>
      <c r="AK25" s="523"/>
      <c r="AL25" s="523"/>
      <c r="AM25" s="523"/>
      <c r="AN25" s="523"/>
      <c r="AO25" s="523"/>
      <c r="AP25" s="524"/>
      <c r="AQ25" s="487"/>
    </row>
    <row r="26" spans="2:43" ht="9.9499999999999993" customHeight="1">
      <c r="B26" s="531">
        <v>38443</v>
      </c>
      <c r="C26" s="532"/>
      <c r="D26" s="491" t="s">
        <v>104</v>
      </c>
      <c r="E26" s="492"/>
      <c r="F26" s="493"/>
      <c r="G26" s="497">
        <f>33-2</f>
        <v>31</v>
      </c>
      <c r="H26" s="498"/>
      <c r="I26" s="501">
        <v>120</v>
      </c>
      <c r="J26" s="502"/>
      <c r="K26" s="505">
        <f t="shared" ref="K26" si="9">SUM(M26:W27)</f>
        <v>126</v>
      </c>
      <c r="L26" s="505"/>
      <c r="M26" s="505">
        <v>15</v>
      </c>
      <c r="N26" s="505"/>
      <c r="O26" s="505">
        <v>30</v>
      </c>
      <c r="P26" s="505"/>
      <c r="Q26" s="505">
        <v>29</v>
      </c>
      <c r="R26" s="505"/>
      <c r="S26" s="505">
        <v>28</v>
      </c>
      <c r="T26" s="505"/>
      <c r="U26" s="501">
        <f>18+6</f>
        <v>24</v>
      </c>
      <c r="V26" s="506"/>
      <c r="W26" s="506"/>
      <c r="X26" s="509" t="s">
        <v>434</v>
      </c>
      <c r="Y26" s="510"/>
      <c r="Z26" s="510"/>
      <c r="AA26" s="510"/>
      <c r="AB26" s="510"/>
      <c r="AC26" s="510"/>
      <c r="AD26" s="510"/>
      <c r="AE26" s="510"/>
      <c r="AF26" s="510"/>
      <c r="AG26" s="510"/>
      <c r="AH26" s="510"/>
      <c r="AI26" s="511"/>
      <c r="AJ26" s="515" t="s">
        <v>435</v>
      </c>
      <c r="AK26" s="520"/>
      <c r="AL26" s="520"/>
      <c r="AM26" s="520"/>
      <c r="AN26" s="520"/>
      <c r="AO26" s="520"/>
      <c r="AP26" s="521"/>
      <c r="AQ26" s="487" t="s">
        <v>16</v>
      </c>
    </row>
    <row r="27" spans="2:43" ht="9.9499999999999993" customHeight="1">
      <c r="B27" s="533"/>
      <c r="C27" s="534"/>
      <c r="D27" s="494"/>
      <c r="E27" s="495"/>
      <c r="F27" s="496"/>
      <c r="G27" s="499"/>
      <c r="H27" s="500"/>
      <c r="I27" s="503"/>
      <c r="J27" s="504"/>
      <c r="K27" s="505"/>
      <c r="L27" s="505"/>
      <c r="M27" s="505"/>
      <c r="N27" s="505"/>
      <c r="O27" s="505"/>
      <c r="P27" s="505"/>
      <c r="Q27" s="505"/>
      <c r="R27" s="505"/>
      <c r="S27" s="505"/>
      <c r="T27" s="505"/>
      <c r="U27" s="507"/>
      <c r="V27" s="508"/>
      <c r="W27" s="508"/>
      <c r="X27" s="512"/>
      <c r="Y27" s="513"/>
      <c r="Z27" s="513"/>
      <c r="AA27" s="513"/>
      <c r="AB27" s="513"/>
      <c r="AC27" s="513"/>
      <c r="AD27" s="513"/>
      <c r="AE27" s="513"/>
      <c r="AF27" s="513"/>
      <c r="AG27" s="513"/>
      <c r="AH27" s="513"/>
      <c r="AI27" s="514"/>
      <c r="AJ27" s="522"/>
      <c r="AK27" s="523"/>
      <c r="AL27" s="523"/>
      <c r="AM27" s="523"/>
      <c r="AN27" s="523"/>
      <c r="AO27" s="523"/>
      <c r="AP27" s="524"/>
      <c r="AQ27" s="487"/>
    </row>
    <row r="28" spans="2:43" ht="9.9499999999999993" customHeight="1">
      <c r="B28" s="531">
        <v>42461</v>
      </c>
      <c r="C28" s="532"/>
      <c r="D28" s="491" t="s">
        <v>436</v>
      </c>
      <c r="E28" s="492"/>
      <c r="F28" s="493"/>
      <c r="G28" s="497">
        <f>24-1</f>
        <v>23</v>
      </c>
      <c r="H28" s="498"/>
      <c r="I28" s="501">
        <v>90</v>
      </c>
      <c r="J28" s="502"/>
      <c r="K28" s="505">
        <f t="shared" ref="K28" si="10">SUM(M28:W29)</f>
        <v>82</v>
      </c>
      <c r="L28" s="505"/>
      <c r="M28" s="505">
        <v>12</v>
      </c>
      <c r="N28" s="505"/>
      <c r="O28" s="505">
        <v>18</v>
      </c>
      <c r="P28" s="505"/>
      <c r="Q28" s="505">
        <v>18</v>
      </c>
      <c r="R28" s="505"/>
      <c r="S28" s="505">
        <v>21</v>
      </c>
      <c r="T28" s="505"/>
      <c r="U28" s="501">
        <v>13</v>
      </c>
      <c r="V28" s="506"/>
      <c r="W28" s="506"/>
      <c r="X28" s="509" t="s">
        <v>437</v>
      </c>
      <c r="Y28" s="510"/>
      <c r="Z28" s="510"/>
      <c r="AA28" s="510"/>
      <c r="AB28" s="510"/>
      <c r="AC28" s="510"/>
      <c r="AD28" s="510"/>
      <c r="AE28" s="510"/>
      <c r="AF28" s="510"/>
      <c r="AG28" s="510"/>
      <c r="AH28" s="510"/>
      <c r="AI28" s="511"/>
      <c r="AJ28" s="515" t="s">
        <v>438</v>
      </c>
      <c r="AK28" s="520"/>
      <c r="AL28" s="520"/>
      <c r="AM28" s="520"/>
      <c r="AN28" s="520"/>
      <c r="AO28" s="520"/>
      <c r="AP28" s="521"/>
      <c r="AQ28" s="487" t="s">
        <v>16</v>
      </c>
    </row>
    <row r="29" spans="2:43" ht="9.9499999999999993" customHeight="1">
      <c r="B29" s="533"/>
      <c r="C29" s="534"/>
      <c r="D29" s="494"/>
      <c r="E29" s="495"/>
      <c r="F29" s="496"/>
      <c r="G29" s="499"/>
      <c r="H29" s="500"/>
      <c r="I29" s="503"/>
      <c r="J29" s="504"/>
      <c r="K29" s="505"/>
      <c r="L29" s="505"/>
      <c r="M29" s="505"/>
      <c r="N29" s="505"/>
      <c r="O29" s="505"/>
      <c r="P29" s="505"/>
      <c r="Q29" s="505"/>
      <c r="R29" s="505"/>
      <c r="S29" s="505"/>
      <c r="T29" s="505"/>
      <c r="U29" s="507"/>
      <c r="V29" s="508"/>
      <c r="W29" s="508"/>
      <c r="X29" s="512"/>
      <c r="Y29" s="513"/>
      <c r="Z29" s="513"/>
      <c r="AA29" s="513"/>
      <c r="AB29" s="513"/>
      <c r="AC29" s="513"/>
      <c r="AD29" s="513"/>
      <c r="AE29" s="513"/>
      <c r="AF29" s="513"/>
      <c r="AG29" s="513"/>
      <c r="AH29" s="513"/>
      <c r="AI29" s="514"/>
      <c r="AJ29" s="522"/>
      <c r="AK29" s="523"/>
      <c r="AL29" s="523"/>
      <c r="AM29" s="523"/>
      <c r="AN29" s="523"/>
      <c r="AO29" s="523"/>
      <c r="AP29" s="524"/>
      <c r="AQ29" s="487"/>
    </row>
    <row r="30" spans="2:43" ht="9.9499999999999993" customHeight="1">
      <c r="B30" s="531">
        <v>43040</v>
      </c>
      <c r="C30" s="532"/>
      <c r="D30" s="491" t="s">
        <v>439</v>
      </c>
      <c r="E30" s="492"/>
      <c r="F30" s="493"/>
      <c r="G30" s="497">
        <f>23-1</f>
        <v>22</v>
      </c>
      <c r="H30" s="498"/>
      <c r="I30" s="501">
        <v>60</v>
      </c>
      <c r="J30" s="502"/>
      <c r="K30" s="505">
        <f t="shared" ref="K30" si="11">SUM(M30:W31)</f>
        <v>51</v>
      </c>
      <c r="L30" s="505"/>
      <c r="M30" s="505">
        <v>3</v>
      </c>
      <c r="N30" s="505"/>
      <c r="O30" s="505">
        <v>12</v>
      </c>
      <c r="P30" s="505"/>
      <c r="Q30" s="505">
        <v>18</v>
      </c>
      <c r="R30" s="505"/>
      <c r="S30" s="505">
        <v>14</v>
      </c>
      <c r="T30" s="505"/>
      <c r="U30" s="501">
        <v>4</v>
      </c>
      <c r="V30" s="506"/>
      <c r="W30" s="506"/>
      <c r="X30" s="509" t="s">
        <v>440</v>
      </c>
      <c r="Y30" s="510"/>
      <c r="Z30" s="510"/>
      <c r="AA30" s="510"/>
      <c r="AB30" s="510"/>
      <c r="AC30" s="510"/>
      <c r="AD30" s="510"/>
      <c r="AE30" s="510"/>
      <c r="AF30" s="510"/>
      <c r="AG30" s="510"/>
      <c r="AH30" s="510"/>
      <c r="AI30" s="511"/>
      <c r="AJ30" s="515" t="s">
        <v>441</v>
      </c>
      <c r="AK30" s="520"/>
      <c r="AL30" s="520"/>
      <c r="AM30" s="520"/>
      <c r="AN30" s="520"/>
      <c r="AO30" s="520"/>
      <c r="AP30" s="521"/>
      <c r="AQ30" s="487" t="s">
        <v>16</v>
      </c>
    </row>
    <row r="31" spans="2:43" ht="9.9499999999999993" customHeight="1">
      <c r="B31" s="533"/>
      <c r="C31" s="534"/>
      <c r="D31" s="494"/>
      <c r="E31" s="495"/>
      <c r="F31" s="496"/>
      <c r="G31" s="499"/>
      <c r="H31" s="500"/>
      <c r="I31" s="503"/>
      <c r="J31" s="504"/>
      <c r="K31" s="505"/>
      <c r="L31" s="505"/>
      <c r="M31" s="505"/>
      <c r="N31" s="505"/>
      <c r="O31" s="505"/>
      <c r="P31" s="505"/>
      <c r="Q31" s="505"/>
      <c r="R31" s="505"/>
      <c r="S31" s="505"/>
      <c r="T31" s="505"/>
      <c r="U31" s="507"/>
      <c r="V31" s="508"/>
      <c r="W31" s="508"/>
      <c r="X31" s="512"/>
      <c r="Y31" s="513"/>
      <c r="Z31" s="513"/>
      <c r="AA31" s="513"/>
      <c r="AB31" s="513"/>
      <c r="AC31" s="513"/>
      <c r="AD31" s="513"/>
      <c r="AE31" s="513"/>
      <c r="AF31" s="513"/>
      <c r="AG31" s="513"/>
      <c r="AH31" s="513"/>
      <c r="AI31" s="514"/>
      <c r="AJ31" s="522"/>
      <c r="AK31" s="523"/>
      <c r="AL31" s="523"/>
      <c r="AM31" s="523"/>
      <c r="AN31" s="523"/>
      <c r="AO31" s="523"/>
      <c r="AP31" s="524"/>
      <c r="AQ31" s="487"/>
    </row>
    <row r="32" spans="2:43" ht="9.9499999999999993" customHeight="1">
      <c r="B32" s="531">
        <v>43009</v>
      </c>
      <c r="C32" s="532"/>
      <c r="D32" s="491" t="s">
        <v>442</v>
      </c>
      <c r="E32" s="492"/>
      <c r="F32" s="493"/>
      <c r="G32" s="497">
        <f>24-2</f>
        <v>22</v>
      </c>
      <c r="H32" s="498"/>
      <c r="I32" s="501">
        <v>60</v>
      </c>
      <c r="J32" s="502"/>
      <c r="K32" s="505">
        <f t="shared" ref="K32" si="12">SUM(M32:W33)</f>
        <v>65</v>
      </c>
      <c r="L32" s="505"/>
      <c r="M32" s="505">
        <v>5</v>
      </c>
      <c r="N32" s="505"/>
      <c r="O32" s="505">
        <v>12</v>
      </c>
      <c r="P32" s="505"/>
      <c r="Q32" s="505">
        <v>18</v>
      </c>
      <c r="R32" s="505"/>
      <c r="S32" s="505">
        <v>22</v>
      </c>
      <c r="T32" s="505"/>
      <c r="U32" s="501">
        <v>8</v>
      </c>
      <c r="V32" s="506"/>
      <c r="W32" s="506"/>
      <c r="X32" s="509" t="s">
        <v>443</v>
      </c>
      <c r="Y32" s="510"/>
      <c r="Z32" s="510"/>
      <c r="AA32" s="510"/>
      <c r="AB32" s="510"/>
      <c r="AC32" s="510"/>
      <c r="AD32" s="510"/>
      <c r="AE32" s="510"/>
      <c r="AF32" s="510"/>
      <c r="AG32" s="510"/>
      <c r="AH32" s="510"/>
      <c r="AI32" s="511"/>
      <c r="AJ32" s="515" t="s">
        <v>444</v>
      </c>
      <c r="AK32" s="520"/>
      <c r="AL32" s="520"/>
      <c r="AM32" s="520"/>
      <c r="AN32" s="520"/>
      <c r="AO32" s="520"/>
      <c r="AP32" s="521"/>
      <c r="AQ32" s="487" t="s">
        <v>16</v>
      </c>
    </row>
    <row r="33" spans="2:43" ht="9.9499999999999993" customHeight="1">
      <c r="B33" s="533"/>
      <c r="C33" s="534"/>
      <c r="D33" s="494"/>
      <c r="E33" s="495"/>
      <c r="F33" s="496"/>
      <c r="G33" s="499"/>
      <c r="H33" s="500"/>
      <c r="I33" s="503"/>
      <c r="J33" s="504"/>
      <c r="K33" s="505"/>
      <c r="L33" s="505"/>
      <c r="M33" s="505"/>
      <c r="N33" s="505"/>
      <c r="O33" s="505"/>
      <c r="P33" s="505"/>
      <c r="Q33" s="505"/>
      <c r="R33" s="505"/>
      <c r="S33" s="505"/>
      <c r="T33" s="505"/>
      <c r="U33" s="507"/>
      <c r="V33" s="508"/>
      <c r="W33" s="508"/>
      <c r="X33" s="512"/>
      <c r="Y33" s="513"/>
      <c r="Z33" s="513"/>
      <c r="AA33" s="513"/>
      <c r="AB33" s="513"/>
      <c r="AC33" s="513"/>
      <c r="AD33" s="513"/>
      <c r="AE33" s="513"/>
      <c r="AF33" s="513"/>
      <c r="AG33" s="513"/>
      <c r="AH33" s="513"/>
      <c r="AI33" s="514"/>
      <c r="AJ33" s="522"/>
      <c r="AK33" s="523"/>
      <c r="AL33" s="523"/>
      <c r="AM33" s="523"/>
      <c r="AN33" s="523"/>
      <c r="AO33" s="523"/>
      <c r="AP33" s="524"/>
      <c r="AQ33" s="487"/>
    </row>
    <row r="34" spans="2:43" ht="9.9499999999999993" customHeight="1">
      <c r="B34" s="531">
        <v>42095</v>
      </c>
      <c r="C34" s="532"/>
      <c r="D34" s="535" t="s">
        <v>184</v>
      </c>
      <c r="E34" s="536"/>
      <c r="F34" s="537"/>
      <c r="G34" s="497">
        <f>22-7</f>
        <v>15</v>
      </c>
      <c r="H34" s="498"/>
      <c r="I34" s="501">
        <v>10</v>
      </c>
      <c r="J34" s="502"/>
      <c r="K34" s="505">
        <f t="shared" ref="K34" si="13">SUM(M34:W35)</f>
        <v>9</v>
      </c>
      <c r="L34" s="505"/>
      <c r="M34" s="505">
        <v>1</v>
      </c>
      <c r="N34" s="505"/>
      <c r="O34" s="505">
        <v>5</v>
      </c>
      <c r="P34" s="505"/>
      <c r="Q34" s="505">
        <v>3</v>
      </c>
      <c r="R34" s="505"/>
      <c r="S34" s="505" t="s">
        <v>445</v>
      </c>
      <c r="T34" s="505"/>
      <c r="U34" s="501" t="s">
        <v>445</v>
      </c>
      <c r="V34" s="506"/>
      <c r="W34" s="506"/>
      <c r="X34" s="509" t="s">
        <v>446</v>
      </c>
      <c r="Y34" s="510"/>
      <c r="Z34" s="510"/>
      <c r="AA34" s="510"/>
      <c r="AB34" s="510"/>
      <c r="AC34" s="510"/>
      <c r="AD34" s="510"/>
      <c r="AE34" s="510"/>
      <c r="AF34" s="510"/>
      <c r="AG34" s="510"/>
      <c r="AH34" s="510"/>
      <c r="AI34" s="511"/>
      <c r="AJ34" s="515" t="s">
        <v>447</v>
      </c>
      <c r="AK34" s="520"/>
      <c r="AL34" s="520"/>
      <c r="AM34" s="520"/>
      <c r="AN34" s="520"/>
      <c r="AO34" s="520"/>
      <c r="AP34" s="521"/>
      <c r="AQ34" s="487" t="s">
        <v>16</v>
      </c>
    </row>
    <row r="35" spans="2:43" ht="9.9499999999999993" customHeight="1">
      <c r="B35" s="533"/>
      <c r="C35" s="534"/>
      <c r="D35" s="538"/>
      <c r="E35" s="539"/>
      <c r="F35" s="540"/>
      <c r="G35" s="499"/>
      <c r="H35" s="500"/>
      <c r="I35" s="503"/>
      <c r="J35" s="504"/>
      <c r="K35" s="505"/>
      <c r="L35" s="505"/>
      <c r="M35" s="505"/>
      <c r="N35" s="505"/>
      <c r="O35" s="505"/>
      <c r="P35" s="505"/>
      <c r="Q35" s="505"/>
      <c r="R35" s="505"/>
      <c r="S35" s="505"/>
      <c r="T35" s="505"/>
      <c r="U35" s="507"/>
      <c r="V35" s="508"/>
      <c r="W35" s="508"/>
      <c r="X35" s="512"/>
      <c r="Y35" s="513"/>
      <c r="Z35" s="513"/>
      <c r="AA35" s="513"/>
      <c r="AB35" s="513"/>
      <c r="AC35" s="513"/>
      <c r="AD35" s="513"/>
      <c r="AE35" s="513"/>
      <c r="AF35" s="513"/>
      <c r="AG35" s="513"/>
      <c r="AH35" s="513"/>
      <c r="AI35" s="514"/>
      <c r="AJ35" s="522"/>
      <c r="AK35" s="523"/>
      <c r="AL35" s="523"/>
      <c r="AM35" s="523"/>
      <c r="AN35" s="523"/>
      <c r="AO35" s="523"/>
      <c r="AP35" s="524"/>
      <c r="AQ35" s="487"/>
    </row>
    <row r="36" spans="2:43" ht="9.9499999999999993" customHeight="1">
      <c r="B36" s="531">
        <v>42461</v>
      </c>
      <c r="C36" s="532"/>
      <c r="D36" s="535" t="s">
        <v>448</v>
      </c>
      <c r="E36" s="536"/>
      <c r="F36" s="537"/>
      <c r="G36" s="497">
        <f>16-2</f>
        <v>14</v>
      </c>
      <c r="H36" s="498"/>
      <c r="I36" s="501">
        <v>18</v>
      </c>
      <c r="J36" s="502"/>
      <c r="K36" s="505">
        <f t="shared" ref="K36" si="14">SUM(M36:W37)</f>
        <v>20</v>
      </c>
      <c r="L36" s="505"/>
      <c r="M36" s="505">
        <v>0</v>
      </c>
      <c r="N36" s="505"/>
      <c r="O36" s="505">
        <v>9</v>
      </c>
      <c r="P36" s="505"/>
      <c r="Q36" s="505">
        <v>11</v>
      </c>
      <c r="R36" s="505"/>
      <c r="S36" s="505" t="s">
        <v>445</v>
      </c>
      <c r="T36" s="505"/>
      <c r="U36" s="501" t="s">
        <v>445</v>
      </c>
      <c r="V36" s="506"/>
      <c r="W36" s="506"/>
      <c r="X36" s="509" t="s">
        <v>449</v>
      </c>
      <c r="Y36" s="510"/>
      <c r="Z36" s="510"/>
      <c r="AA36" s="510"/>
      <c r="AB36" s="510"/>
      <c r="AC36" s="510"/>
      <c r="AD36" s="510"/>
      <c r="AE36" s="510"/>
      <c r="AF36" s="510"/>
      <c r="AG36" s="510"/>
      <c r="AH36" s="510"/>
      <c r="AI36" s="511"/>
      <c r="AJ36" s="515" t="s">
        <v>450</v>
      </c>
      <c r="AK36" s="520"/>
      <c r="AL36" s="520"/>
      <c r="AM36" s="520"/>
      <c r="AN36" s="520"/>
      <c r="AO36" s="520"/>
      <c r="AP36" s="521"/>
      <c r="AQ36" s="487" t="s">
        <v>451</v>
      </c>
    </row>
    <row r="37" spans="2:43" ht="9.9499999999999993" customHeight="1">
      <c r="B37" s="533"/>
      <c r="C37" s="534"/>
      <c r="D37" s="538"/>
      <c r="E37" s="539"/>
      <c r="F37" s="540"/>
      <c r="G37" s="499"/>
      <c r="H37" s="500"/>
      <c r="I37" s="503"/>
      <c r="J37" s="504"/>
      <c r="K37" s="505"/>
      <c r="L37" s="505"/>
      <c r="M37" s="505"/>
      <c r="N37" s="505"/>
      <c r="O37" s="505"/>
      <c r="P37" s="505"/>
      <c r="Q37" s="505"/>
      <c r="R37" s="505"/>
      <c r="S37" s="505"/>
      <c r="T37" s="505"/>
      <c r="U37" s="507"/>
      <c r="V37" s="508"/>
      <c r="W37" s="508"/>
      <c r="X37" s="512"/>
      <c r="Y37" s="513"/>
      <c r="Z37" s="513"/>
      <c r="AA37" s="513"/>
      <c r="AB37" s="513"/>
      <c r="AC37" s="513"/>
      <c r="AD37" s="513"/>
      <c r="AE37" s="513"/>
      <c r="AF37" s="513"/>
      <c r="AG37" s="513"/>
      <c r="AH37" s="513"/>
      <c r="AI37" s="514"/>
      <c r="AJ37" s="522"/>
      <c r="AK37" s="523"/>
      <c r="AL37" s="523"/>
      <c r="AM37" s="523"/>
      <c r="AN37" s="523"/>
      <c r="AO37" s="523"/>
      <c r="AP37" s="524"/>
      <c r="AQ37" s="487"/>
    </row>
    <row r="38" spans="2:43" ht="9.9499999999999993" customHeight="1">
      <c r="B38" s="531">
        <v>42522</v>
      </c>
      <c r="C38" s="532"/>
      <c r="D38" s="535" t="s">
        <v>452</v>
      </c>
      <c r="E38" s="536"/>
      <c r="F38" s="537"/>
      <c r="G38" s="497">
        <f>18-6</f>
        <v>12</v>
      </c>
      <c r="H38" s="498"/>
      <c r="I38" s="501">
        <v>19</v>
      </c>
      <c r="J38" s="502"/>
      <c r="K38" s="505">
        <f t="shared" ref="K38" si="15">SUM(M38:W39)</f>
        <v>20</v>
      </c>
      <c r="L38" s="505"/>
      <c r="M38" s="505">
        <v>4</v>
      </c>
      <c r="N38" s="505"/>
      <c r="O38" s="505">
        <v>8</v>
      </c>
      <c r="P38" s="505"/>
      <c r="Q38" s="505">
        <v>8</v>
      </c>
      <c r="R38" s="505"/>
      <c r="S38" s="505" t="s">
        <v>445</v>
      </c>
      <c r="T38" s="505"/>
      <c r="U38" s="501" t="s">
        <v>445</v>
      </c>
      <c r="V38" s="506"/>
      <c r="W38" s="506"/>
      <c r="X38" s="509" t="s">
        <v>453</v>
      </c>
      <c r="Y38" s="510"/>
      <c r="Z38" s="510"/>
      <c r="AA38" s="510"/>
      <c r="AB38" s="510"/>
      <c r="AC38" s="510"/>
      <c r="AD38" s="510"/>
      <c r="AE38" s="510"/>
      <c r="AF38" s="510"/>
      <c r="AG38" s="510"/>
      <c r="AH38" s="510"/>
      <c r="AI38" s="511"/>
      <c r="AJ38" s="515" t="s">
        <v>454</v>
      </c>
      <c r="AK38" s="520"/>
      <c r="AL38" s="520"/>
      <c r="AM38" s="520"/>
      <c r="AN38" s="520"/>
      <c r="AO38" s="520"/>
      <c r="AP38" s="521"/>
      <c r="AQ38" s="487" t="s">
        <v>451</v>
      </c>
    </row>
    <row r="39" spans="2:43" ht="9.9499999999999993" customHeight="1">
      <c r="B39" s="533"/>
      <c r="C39" s="534"/>
      <c r="D39" s="538"/>
      <c r="E39" s="539"/>
      <c r="F39" s="540"/>
      <c r="G39" s="499"/>
      <c r="H39" s="500"/>
      <c r="I39" s="503"/>
      <c r="J39" s="504"/>
      <c r="K39" s="505"/>
      <c r="L39" s="505"/>
      <c r="M39" s="505"/>
      <c r="N39" s="505"/>
      <c r="O39" s="505"/>
      <c r="P39" s="505"/>
      <c r="Q39" s="505"/>
      <c r="R39" s="505"/>
      <c r="S39" s="505"/>
      <c r="T39" s="505"/>
      <c r="U39" s="507"/>
      <c r="V39" s="508"/>
      <c r="W39" s="508"/>
      <c r="X39" s="512"/>
      <c r="Y39" s="513"/>
      <c r="Z39" s="513"/>
      <c r="AA39" s="513"/>
      <c r="AB39" s="513"/>
      <c r="AC39" s="513"/>
      <c r="AD39" s="513"/>
      <c r="AE39" s="513"/>
      <c r="AF39" s="513"/>
      <c r="AG39" s="513"/>
      <c r="AH39" s="513"/>
      <c r="AI39" s="514"/>
      <c r="AJ39" s="522"/>
      <c r="AK39" s="523"/>
      <c r="AL39" s="523"/>
      <c r="AM39" s="523"/>
      <c r="AN39" s="523"/>
      <c r="AO39" s="523"/>
      <c r="AP39" s="524"/>
      <c r="AQ39" s="487"/>
    </row>
    <row r="40" spans="2:43" ht="9.9499999999999993" customHeight="1">
      <c r="B40" s="531">
        <v>43009</v>
      </c>
      <c r="C40" s="532"/>
      <c r="D40" s="535" t="s">
        <v>455</v>
      </c>
      <c r="E40" s="536"/>
      <c r="F40" s="537"/>
      <c r="G40" s="497">
        <v>10</v>
      </c>
      <c r="H40" s="498"/>
      <c r="I40" s="501">
        <v>19</v>
      </c>
      <c r="J40" s="502"/>
      <c r="K40" s="505">
        <f t="shared" ref="K40" si="16">SUM(M40:W41)</f>
        <v>21</v>
      </c>
      <c r="L40" s="505"/>
      <c r="M40" s="505">
        <v>5</v>
      </c>
      <c r="N40" s="505"/>
      <c r="O40" s="505">
        <v>8</v>
      </c>
      <c r="P40" s="505"/>
      <c r="Q40" s="505">
        <v>8</v>
      </c>
      <c r="R40" s="505"/>
      <c r="S40" s="505" t="s">
        <v>445</v>
      </c>
      <c r="T40" s="505"/>
      <c r="U40" s="501" t="s">
        <v>445</v>
      </c>
      <c r="V40" s="506"/>
      <c r="W40" s="506"/>
      <c r="X40" s="509" t="s">
        <v>456</v>
      </c>
      <c r="Y40" s="510"/>
      <c r="Z40" s="510"/>
      <c r="AA40" s="510"/>
      <c r="AB40" s="510"/>
      <c r="AC40" s="510"/>
      <c r="AD40" s="510"/>
      <c r="AE40" s="510"/>
      <c r="AF40" s="510"/>
      <c r="AG40" s="510"/>
      <c r="AH40" s="510"/>
      <c r="AI40" s="511"/>
      <c r="AJ40" s="515" t="s">
        <v>457</v>
      </c>
      <c r="AK40" s="520"/>
      <c r="AL40" s="520"/>
      <c r="AM40" s="520"/>
      <c r="AN40" s="520"/>
      <c r="AO40" s="520"/>
      <c r="AP40" s="521"/>
      <c r="AQ40" s="487" t="s">
        <v>451</v>
      </c>
    </row>
    <row r="41" spans="2:43" ht="9.9499999999999993" customHeight="1">
      <c r="B41" s="533"/>
      <c r="C41" s="534"/>
      <c r="D41" s="538"/>
      <c r="E41" s="539"/>
      <c r="F41" s="540"/>
      <c r="G41" s="499"/>
      <c r="H41" s="500"/>
      <c r="I41" s="503"/>
      <c r="J41" s="504"/>
      <c r="K41" s="505"/>
      <c r="L41" s="505"/>
      <c r="M41" s="505"/>
      <c r="N41" s="505"/>
      <c r="O41" s="505"/>
      <c r="P41" s="505"/>
      <c r="Q41" s="505"/>
      <c r="R41" s="505"/>
      <c r="S41" s="505"/>
      <c r="T41" s="505"/>
      <c r="U41" s="507"/>
      <c r="V41" s="508"/>
      <c r="W41" s="508"/>
      <c r="X41" s="512"/>
      <c r="Y41" s="513"/>
      <c r="Z41" s="513"/>
      <c r="AA41" s="513"/>
      <c r="AB41" s="513"/>
      <c r="AC41" s="513"/>
      <c r="AD41" s="513"/>
      <c r="AE41" s="513"/>
      <c r="AF41" s="513"/>
      <c r="AG41" s="513"/>
      <c r="AH41" s="513"/>
      <c r="AI41" s="514"/>
      <c r="AJ41" s="522"/>
      <c r="AK41" s="523"/>
      <c r="AL41" s="523"/>
      <c r="AM41" s="523"/>
      <c r="AN41" s="523"/>
      <c r="AO41" s="523"/>
      <c r="AP41" s="524"/>
      <c r="AQ41" s="487"/>
    </row>
    <row r="42" spans="2:43" ht="17.100000000000001" customHeight="1">
      <c r="B42" s="541" t="s">
        <v>22</v>
      </c>
      <c r="C42" s="542"/>
      <c r="D42" s="542"/>
      <c r="E42" s="542"/>
      <c r="F42" s="543"/>
      <c r="G42" s="544">
        <f>SUM(G6:H41)</f>
        <v>518</v>
      </c>
      <c r="H42" s="545"/>
      <c r="I42" s="544">
        <f>SUM(I6:J41)</f>
        <v>1673</v>
      </c>
      <c r="J42" s="545"/>
      <c r="K42" s="544">
        <f t="shared" ref="K42" si="17">SUM(K6:L41)</f>
        <v>1702</v>
      </c>
      <c r="L42" s="545"/>
      <c r="M42" s="544">
        <f t="shared" ref="M42" si="18">SUM(M6:N41)</f>
        <v>206</v>
      </c>
      <c r="N42" s="545"/>
      <c r="O42" s="544">
        <f>SUM(O6:P41)</f>
        <v>353</v>
      </c>
      <c r="P42" s="545"/>
      <c r="Q42" s="544">
        <f t="shared" ref="Q42" si="19">SUM(Q6:R41)</f>
        <v>384</v>
      </c>
      <c r="R42" s="545"/>
      <c r="S42" s="544">
        <f t="shared" ref="S42" si="20">SUM(S6:T41)</f>
        <v>371</v>
      </c>
      <c r="T42" s="545"/>
      <c r="U42" s="552">
        <f>SUM(U6:W41)</f>
        <v>388</v>
      </c>
      <c r="V42" s="553"/>
      <c r="W42" s="554"/>
      <c r="X42" s="555"/>
      <c r="Y42" s="542"/>
      <c r="Z42" s="542"/>
      <c r="AA42" s="542"/>
      <c r="AB42" s="542"/>
      <c r="AC42" s="542"/>
      <c r="AD42" s="542"/>
      <c r="AE42" s="542"/>
      <c r="AF42" s="542"/>
      <c r="AG42" s="542"/>
      <c r="AH42" s="542"/>
      <c r="AI42" s="543"/>
      <c r="AJ42" s="555"/>
      <c r="AK42" s="542"/>
      <c r="AL42" s="542"/>
      <c r="AM42" s="542"/>
      <c r="AN42" s="542"/>
      <c r="AO42" s="542"/>
      <c r="AP42" s="543"/>
      <c r="AQ42" s="102"/>
    </row>
    <row r="43" spans="2:43" ht="12.75" customHeight="1">
      <c r="B43" s="100" t="s">
        <v>105</v>
      </c>
      <c r="C43" s="103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AQ43" s="106" t="s">
        <v>458</v>
      </c>
    </row>
    <row r="44" spans="2:43" s="108" customFormat="1" ht="9.75" customHeight="1">
      <c r="B44" s="122"/>
      <c r="C44" s="107"/>
      <c r="J44" s="109"/>
      <c r="K44" s="109"/>
      <c r="L44" s="109"/>
      <c r="M44" s="109"/>
      <c r="N44" s="109"/>
      <c r="O44" s="109"/>
      <c r="P44" s="109"/>
      <c r="Q44" s="109"/>
      <c r="R44" s="109"/>
      <c r="S44" s="109"/>
    </row>
    <row r="45" spans="2:43" s="111" customFormat="1" ht="15" customHeight="1">
      <c r="B45" s="123" t="s">
        <v>99</v>
      </c>
      <c r="C45" s="110"/>
    </row>
    <row r="46" spans="2:43" s="111" customFormat="1" ht="15" customHeight="1">
      <c r="C46" s="110"/>
      <c r="AG46" s="556" t="s">
        <v>413</v>
      </c>
      <c r="AH46" s="556"/>
      <c r="AI46" s="556"/>
      <c r="AJ46" s="556"/>
      <c r="AK46" s="556"/>
      <c r="AL46" s="556"/>
      <c r="AM46" s="556"/>
      <c r="AN46" s="556"/>
      <c r="AO46" s="556"/>
      <c r="AP46" s="556"/>
      <c r="AQ46" s="556"/>
    </row>
    <row r="47" spans="2:43" s="111" customFormat="1" ht="15.75" customHeight="1">
      <c r="B47" s="561"/>
      <c r="C47" s="112" t="s">
        <v>23</v>
      </c>
      <c r="D47" s="563" t="s">
        <v>24</v>
      </c>
      <c r="E47" s="563"/>
      <c r="F47" s="564" t="s">
        <v>25</v>
      </c>
      <c r="G47" s="566" t="s">
        <v>26</v>
      </c>
      <c r="H47" s="567"/>
      <c r="I47" s="567"/>
      <c r="J47" s="567"/>
      <c r="K47" s="567"/>
      <c r="L47" s="567"/>
      <c r="M47" s="567"/>
      <c r="N47" s="567"/>
      <c r="O47" s="567"/>
      <c r="P47" s="567"/>
      <c r="Q47" s="567"/>
      <c r="R47" s="567"/>
      <c r="S47" s="567"/>
      <c r="T47" s="567"/>
      <c r="U47" s="567"/>
      <c r="V47" s="567"/>
      <c r="W47" s="567"/>
      <c r="X47" s="567"/>
      <c r="Y47" s="567"/>
      <c r="Z47" s="567"/>
      <c r="AA47" s="567"/>
      <c r="AB47" s="567"/>
      <c r="AC47" s="567"/>
      <c r="AD47" s="567"/>
      <c r="AE47" s="567"/>
      <c r="AF47" s="567"/>
      <c r="AG47" s="567"/>
      <c r="AH47" s="567"/>
      <c r="AI47" s="567"/>
      <c r="AJ47" s="567"/>
      <c r="AK47" s="567"/>
      <c r="AL47" s="567"/>
      <c r="AM47" s="567"/>
      <c r="AN47" s="567"/>
      <c r="AO47" s="567"/>
      <c r="AP47" s="568"/>
      <c r="AQ47" s="546" t="s">
        <v>27</v>
      </c>
    </row>
    <row r="48" spans="2:43" s="111" customFormat="1" ht="6.75" customHeight="1">
      <c r="B48" s="562"/>
      <c r="C48" s="113"/>
      <c r="D48" s="559"/>
      <c r="E48" s="559"/>
      <c r="F48" s="565"/>
      <c r="G48" s="548" t="s">
        <v>459</v>
      </c>
      <c r="H48" s="548"/>
      <c r="I48" s="548"/>
      <c r="J48" s="548"/>
      <c r="K48" s="548" t="s">
        <v>28</v>
      </c>
      <c r="L48" s="548"/>
      <c r="M48" s="548"/>
      <c r="N48" s="548"/>
      <c r="O48" s="549" t="s">
        <v>460</v>
      </c>
      <c r="P48" s="549"/>
      <c r="Q48" s="549"/>
      <c r="R48" s="549"/>
      <c r="S48" s="550" t="s">
        <v>29</v>
      </c>
      <c r="T48" s="550"/>
      <c r="U48" s="550"/>
      <c r="V48" s="550"/>
      <c r="W48" s="551" t="s">
        <v>30</v>
      </c>
      <c r="X48" s="551"/>
      <c r="Y48" s="551"/>
      <c r="Z48" s="551"/>
      <c r="AA48" s="551" t="s">
        <v>31</v>
      </c>
      <c r="AB48" s="551"/>
      <c r="AC48" s="551"/>
      <c r="AD48" s="551"/>
      <c r="AE48" s="548" t="s">
        <v>461</v>
      </c>
      <c r="AF48" s="549"/>
      <c r="AG48" s="549"/>
      <c r="AH48" s="549"/>
      <c r="AI48" s="550" t="s">
        <v>32</v>
      </c>
      <c r="AJ48" s="550"/>
      <c r="AK48" s="550"/>
      <c r="AL48" s="550"/>
      <c r="AM48" s="551" t="s">
        <v>33</v>
      </c>
      <c r="AN48" s="551"/>
      <c r="AO48" s="551"/>
      <c r="AP48" s="551"/>
      <c r="AQ48" s="547"/>
    </row>
    <row r="49" spans="2:49" s="111" customFormat="1" ht="18.75" customHeight="1">
      <c r="B49" s="114" t="s">
        <v>34</v>
      </c>
      <c r="C49" s="115"/>
      <c r="D49" s="559"/>
      <c r="E49" s="559"/>
      <c r="F49" s="116" t="s">
        <v>462</v>
      </c>
      <c r="G49" s="548"/>
      <c r="H49" s="548"/>
      <c r="I49" s="548"/>
      <c r="J49" s="548"/>
      <c r="K49" s="548"/>
      <c r="L49" s="548"/>
      <c r="M49" s="548"/>
      <c r="N49" s="548"/>
      <c r="O49" s="549"/>
      <c r="P49" s="549"/>
      <c r="Q49" s="549"/>
      <c r="R49" s="549"/>
      <c r="S49" s="550"/>
      <c r="T49" s="550"/>
      <c r="U49" s="550"/>
      <c r="V49" s="550"/>
      <c r="W49" s="551"/>
      <c r="X49" s="551"/>
      <c r="Y49" s="551"/>
      <c r="Z49" s="551"/>
      <c r="AA49" s="551"/>
      <c r="AB49" s="551"/>
      <c r="AC49" s="551"/>
      <c r="AD49" s="551"/>
      <c r="AE49" s="549"/>
      <c r="AF49" s="549"/>
      <c r="AG49" s="549"/>
      <c r="AH49" s="549"/>
      <c r="AI49" s="550"/>
      <c r="AJ49" s="550"/>
      <c r="AK49" s="550"/>
      <c r="AL49" s="550"/>
      <c r="AM49" s="551"/>
      <c r="AN49" s="551"/>
      <c r="AO49" s="551"/>
      <c r="AP49" s="551"/>
      <c r="AQ49" s="547"/>
    </row>
    <row r="50" spans="2:49" s="111" customFormat="1" ht="15.95" customHeight="1">
      <c r="B50" s="557" t="s">
        <v>35</v>
      </c>
      <c r="C50" s="558"/>
      <c r="D50" s="559">
        <v>6</v>
      </c>
      <c r="E50" s="559"/>
      <c r="F50" s="117">
        <v>1488</v>
      </c>
      <c r="G50" s="560">
        <v>1</v>
      </c>
      <c r="H50" s="560"/>
      <c r="I50" s="560"/>
      <c r="J50" s="560"/>
      <c r="K50" s="560">
        <v>1</v>
      </c>
      <c r="L50" s="560"/>
      <c r="M50" s="560"/>
      <c r="N50" s="560"/>
      <c r="O50" s="560">
        <v>1</v>
      </c>
      <c r="P50" s="560"/>
      <c r="Q50" s="560"/>
      <c r="R50" s="560"/>
      <c r="S50" s="560">
        <v>0</v>
      </c>
      <c r="T50" s="560"/>
      <c r="U50" s="560"/>
      <c r="V50" s="560"/>
      <c r="W50" s="560">
        <v>2</v>
      </c>
      <c r="X50" s="560"/>
      <c r="Y50" s="560"/>
      <c r="Z50" s="560"/>
      <c r="AA50" s="560" t="s">
        <v>84</v>
      </c>
      <c r="AB50" s="560"/>
      <c r="AC50" s="560"/>
      <c r="AD50" s="560"/>
      <c r="AE50" s="560" t="s">
        <v>84</v>
      </c>
      <c r="AF50" s="560"/>
      <c r="AG50" s="560"/>
      <c r="AH50" s="560"/>
      <c r="AI50" s="560" t="s">
        <v>84</v>
      </c>
      <c r="AJ50" s="560"/>
      <c r="AK50" s="560"/>
      <c r="AL50" s="560"/>
      <c r="AM50" s="560">
        <v>1</v>
      </c>
      <c r="AN50" s="560"/>
      <c r="AO50" s="560"/>
      <c r="AP50" s="560"/>
      <c r="AQ50" s="118">
        <f>SUM(G50:AP50)</f>
        <v>6</v>
      </c>
    </row>
    <row r="51" spans="2:49" s="111" customFormat="1" ht="15.95" customHeight="1">
      <c r="B51" s="557" t="s">
        <v>36</v>
      </c>
      <c r="C51" s="558"/>
      <c r="D51" s="559">
        <v>2</v>
      </c>
      <c r="E51" s="559"/>
      <c r="F51" s="124">
        <v>1833</v>
      </c>
      <c r="G51" s="560">
        <v>0</v>
      </c>
      <c r="H51" s="560"/>
      <c r="I51" s="560"/>
      <c r="J51" s="560"/>
      <c r="K51" s="560">
        <v>0</v>
      </c>
      <c r="L51" s="560"/>
      <c r="M51" s="560"/>
      <c r="N51" s="560"/>
      <c r="O51" s="560">
        <v>0</v>
      </c>
      <c r="P51" s="560"/>
      <c r="Q51" s="560"/>
      <c r="R51" s="560"/>
      <c r="S51" s="560" t="s">
        <v>84</v>
      </c>
      <c r="T51" s="560"/>
      <c r="U51" s="560"/>
      <c r="V51" s="560"/>
      <c r="W51" s="560" t="s">
        <v>84</v>
      </c>
      <c r="X51" s="560"/>
      <c r="Y51" s="560"/>
      <c r="Z51" s="560"/>
      <c r="AA51" s="560" t="s">
        <v>84</v>
      </c>
      <c r="AB51" s="560"/>
      <c r="AC51" s="560"/>
      <c r="AD51" s="560"/>
      <c r="AE51" s="560">
        <v>0</v>
      </c>
      <c r="AF51" s="560"/>
      <c r="AG51" s="560"/>
      <c r="AH51" s="560"/>
      <c r="AI51" s="560" t="s">
        <v>84</v>
      </c>
      <c r="AJ51" s="560"/>
      <c r="AK51" s="560"/>
      <c r="AL51" s="560"/>
      <c r="AM51" s="560">
        <v>4</v>
      </c>
      <c r="AN51" s="560"/>
      <c r="AO51" s="560"/>
      <c r="AP51" s="560"/>
      <c r="AQ51" s="118">
        <v>4</v>
      </c>
    </row>
    <row r="52" spans="2:49" s="111" customFormat="1" ht="15.95" customHeight="1">
      <c r="B52" s="557" t="s">
        <v>37</v>
      </c>
      <c r="C52" s="558"/>
      <c r="D52" s="559">
        <v>1</v>
      </c>
      <c r="E52" s="559"/>
      <c r="F52" s="117">
        <v>433</v>
      </c>
      <c r="G52" s="560" t="s">
        <v>84</v>
      </c>
      <c r="H52" s="560"/>
      <c r="I52" s="560"/>
      <c r="J52" s="560"/>
      <c r="K52" s="560" t="s">
        <v>84</v>
      </c>
      <c r="L52" s="560"/>
      <c r="M52" s="560"/>
      <c r="N52" s="560"/>
      <c r="O52" s="560" t="s">
        <v>84</v>
      </c>
      <c r="P52" s="560"/>
      <c r="Q52" s="560"/>
      <c r="R52" s="560"/>
      <c r="S52" s="560" t="s">
        <v>84</v>
      </c>
      <c r="T52" s="560"/>
      <c r="U52" s="560"/>
      <c r="V52" s="560"/>
      <c r="W52" s="560" t="s">
        <v>84</v>
      </c>
      <c r="X52" s="560"/>
      <c r="Y52" s="560"/>
      <c r="Z52" s="560"/>
      <c r="AA52" s="560" t="s">
        <v>84</v>
      </c>
      <c r="AB52" s="560"/>
      <c r="AC52" s="560"/>
      <c r="AD52" s="560"/>
      <c r="AE52" s="560">
        <v>0</v>
      </c>
      <c r="AF52" s="560"/>
      <c r="AG52" s="560"/>
      <c r="AH52" s="560"/>
      <c r="AI52" s="560" t="s">
        <v>84</v>
      </c>
      <c r="AJ52" s="560"/>
      <c r="AK52" s="560"/>
      <c r="AL52" s="560"/>
      <c r="AM52" s="560">
        <v>1</v>
      </c>
      <c r="AN52" s="560"/>
      <c r="AO52" s="560"/>
      <c r="AP52" s="560"/>
      <c r="AQ52" s="118">
        <f>SUM(G52:AP52)</f>
        <v>1</v>
      </c>
    </row>
    <row r="53" spans="2:49" s="111" customFormat="1" ht="15.95" customHeight="1">
      <c r="B53" s="557" t="s">
        <v>38</v>
      </c>
      <c r="C53" s="558"/>
      <c r="D53" s="559">
        <v>1</v>
      </c>
      <c r="E53" s="559"/>
      <c r="F53" s="117">
        <v>2803</v>
      </c>
      <c r="G53" s="560">
        <v>2</v>
      </c>
      <c r="H53" s="560"/>
      <c r="I53" s="560"/>
      <c r="J53" s="560"/>
      <c r="K53" s="560">
        <v>1</v>
      </c>
      <c r="L53" s="560"/>
      <c r="M53" s="560"/>
      <c r="N53" s="560"/>
      <c r="O53" s="560">
        <v>0</v>
      </c>
      <c r="P53" s="560"/>
      <c r="Q53" s="560"/>
      <c r="R53" s="560"/>
      <c r="S53" s="560">
        <v>3</v>
      </c>
      <c r="T53" s="560"/>
      <c r="U53" s="560"/>
      <c r="V53" s="560"/>
      <c r="W53" s="560" t="s">
        <v>84</v>
      </c>
      <c r="X53" s="560"/>
      <c r="Y53" s="560"/>
      <c r="Z53" s="560"/>
      <c r="AA53" s="560" t="s">
        <v>84</v>
      </c>
      <c r="AB53" s="560"/>
      <c r="AC53" s="560"/>
      <c r="AD53" s="560"/>
      <c r="AE53" s="560">
        <v>0</v>
      </c>
      <c r="AF53" s="560"/>
      <c r="AG53" s="560"/>
      <c r="AH53" s="560"/>
      <c r="AI53" s="560" t="s">
        <v>84</v>
      </c>
      <c r="AJ53" s="560"/>
      <c r="AK53" s="560"/>
      <c r="AL53" s="560"/>
      <c r="AM53" s="560">
        <v>1</v>
      </c>
      <c r="AN53" s="560"/>
      <c r="AO53" s="560"/>
      <c r="AP53" s="560"/>
      <c r="AQ53" s="118">
        <f>SUM(G53:AP53)</f>
        <v>7</v>
      </c>
    </row>
    <row r="54" spans="2:49" s="111" customFormat="1" ht="15.95" customHeight="1">
      <c r="B54" s="557" t="s">
        <v>39</v>
      </c>
      <c r="C54" s="558"/>
      <c r="D54" s="559">
        <v>4</v>
      </c>
      <c r="E54" s="559"/>
      <c r="F54" s="117">
        <v>3804</v>
      </c>
      <c r="G54" s="560">
        <v>0</v>
      </c>
      <c r="H54" s="560"/>
      <c r="I54" s="560"/>
      <c r="J54" s="560"/>
      <c r="K54" s="560">
        <v>0</v>
      </c>
      <c r="L54" s="560"/>
      <c r="M54" s="560"/>
      <c r="N54" s="560"/>
      <c r="O54" s="560">
        <v>0</v>
      </c>
      <c r="P54" s="560"/>
      <c r="Q54" s="560"/>
      <c r="R54" s="560"/>
      <c r="S54" s="560">
        <v>0</v>
      </c>
      <c r="T54" s="560"/>
      <c r="U54" s="560"/>
      <c r="V54" s="560"/>
      <c r="W54" s="560" t="s">
        <v>84</v>
      </c>
      <c r="X54" s="560"/>
      <c r="Y54" s="560"/>
      <c r="Z54" s="560"/>
      <c r="AA54" s="560" t="s">
        <v>84</v>
      </c>
      <c r="AB54" s="560"/>
      <c r="AC54" s="560"/>
      <c r="AD54" s="560"/>
      <c r="AE54" s="560">
        <v>0</v>
      </c>
      <c r="AF54" s="560"/>
      <c r="AG54" s="560"/>
      <c r="AH54" s="560"/>
      <c r="AI54" s="560" t="s">
        <v>84</v>
      </c>
      <c r="AJ54" s="560"/>
      <c r="AK54" s="560"/>
      <c r="AL54" s="560"/>
      <c r="AM54" s="560">
        <v>0</v>
      </c>
      <c r="AN54" s="560"/>
      <c r="AO54" s="560"/>
      <c r="AP54" s="560"/>
      <c r="AQ54" s="118">
        <f t="shared" ref="AQ54:AQ66" si="21">SUM(G54:AP54)</f>
        <v>0</v>
      </c>
      <c r="AT54" s="119"/>
      <c r="AU54" s="119"/>
      <c r="AV54" s="119"/>
      <c r="AW54" s="119"/>
    </row>
    <row r="55" spans="2:49" s="111" customFormat="1" ht="15.95" customHeight="1">
      <c r="B55" s="557" t="s">
        <v>40</v>
      </c>
      <c r="C55" s="558"/>
      <c r="D55" s="559">
        <v>6</v>
      </c>
      <c r="E55" s="559"/>
      <c r="F55" s="117">
        <v>2310</v>
      </c>
      <c r="G55" s="560">
        <v>4</v>
      </c>
      <c r="H55" s="560"/>
      <c r="I55" s="560"/>
      <c r="J55" s="560"/>
      <c r="K55" s="560">
        <v>3</v>
      </c>
      <c r="L55" s="560"/>
      <c r="M55" s="560"/>
      <c r="N55" s="560"/>
      <c r="O55" s="560">
        <v>3</v>
      </c>
      <c r="P55" s="560"/>
      <c r="Q55" s="560"/>
      <c r="R55" s="560"/>
      <c r="S55" s="560">
        <v>2</v>
      </c>
      <c r="T55" s="560"/>
      <c r="U55" s="560"/>
      <c r="V55" s="560"/>
      <c r="W55" s="560" t="s">
        <v>84</v>
      </c>
      <c r="X55" s="560"/>
      <c r="Y55" s="560"/>
      <c r="Z55" s="560"/>
      <c r="AA55" s="560" t="s">
        <v>84</v>
      </c>
      <c r="AB55" s="560"/>
      <c r="AC55" s="560"/>
      <c r="AD55" s="560"/>
      <c r="AE55" s="560" t="s">
        <v>84</v>
      </c>
      <c r="AF55" s="560"/>
      <c r="AG55" s="560"/>
      <c r="AH55" s="560"/>
      <c r="AI55" s="560">
        <v>1</v>
      </c>
      <c r="AJ55" s="560"/>
      <c r="AK55" s="560"/>
      <c r="AL55" s="560"/>
      <c r="AM55" s="560">
        <v>3</v>
      </c>
      <c r="AN55" s="560"/>
      <c r="AO55" s="560"/>
      <c r="AP55" s="560"/>
      <c r="AQ55" s="118">
        <f>SUM(G55:AP55)</f>
        <v>16</v>
      </c>
    </row>
    <row r="56" spans="2:49" s="111" customFormat="1" ht="15.95" customHeight="1">
      <c r="B56" s="557" t="s">
        <v>41</v>
      </c>
      <c r="C56" s="558"/>
      <c r="D56" s="559">
        <v>1</v>
      </c>
      <c r="E56" s="559"/>
      <c r="F56" s="117">
        <v>340</v>
      </c>
      <c r="G56" s="560" t="s">
        <v>84</v>
      </c>
      <c r="H56" s="560"/>
      <c r="I56" s="560"/>
      <c r="J56" s="560"/>
      <c r="K56" s="560" t="s">
        <v>84</v>
      </c>
      <c r="L56" s="560"/>
      <c r="M56" s="560"/>
      <c r="N56" s="560"/>
      <c r="O56" s="560">
        <v>0</v>
      </c>
      <c r="P56" s="560"/>
      <c r="Q56" s="560"/>
      <c r="R56" s="560"/>
      <c r="S56" s="560" t="s">
        <v>84</v>
      </c>
      <c r="T56" s="560"/>
      <c r="U56" s="560"/>
      <c r="V56" s="560"/>
      <c r="W56" s="560" t="s">
        <v>84</v>
      </c>
      <c r="X56" s="560"/>
      <c r="Y56" s="560"/>
      <c r="Z56" s="560"/>
      <c r="AA56" s="560" t="s">
        <v>84</v>
      </c>
      <c r="AB56" s="560"/>
      <c r="AC56" s="560"/>
      <c r="AD56" s="560"/>
      <c r="AE56" s="560" t="s">
        <v>84</v>
      </c>
      <c r="AF56" s="560"/>
      <c r="AG56" s="560"/>
      <c r="AH56" s="560"/>
      <c r="AI56" s="560" t="s">
        <v>84</v>
      </c>
      <c r="AJ56" s="560"/>
      <c r="AK56" s="560"/>
      <c r="AL56" s="560"/>
      <c r="AM56" s="560" t="s">
        <v>84</v>
      </c>
      <c r="AN56" s="560"/>
      <c r="AO56" s="560"/>
      <c r="AP56" s="560"/>
      <c r="AQ56" s="118">
        <f t="shared" si="21"/>
        <v>0</v>
      </c>
    </row>
    <row r="57" spans="2:49" s="111" customFormat="1" ht="15.95" customHeight="1">
      <c r="B57" s="557" t="s">
        <v>42</v>
      </c>
      <c r="C57" s="558"/>
      <c r="D57" s="559">
        <v>4</v>
      </c>
      <c r="E57" s="559"/>
      <c r="F57" s="117">
        <v>1320</v>
      </c>
      <c r="G57" s="560">
        <v>4</v>
      </c>
      <c r="H57" s="560"/>
      <c r="I57" s="560"/>
      <c r="J57" s="560"/>
      <c r="K57" s="560">
        <v>4</v>
      </c>
      <c r="L57" s="560"/>
      <c r="M57" s="560"/>
      <c r="N57" s="560"/>
      <c r="O57" s="560" t="s">
        <v>84</v>
      </c>
      <c r="P57" s="560"/>
      <c r="Q57" s="560"/>
      <c r="R57" s="560"/>
      <c r="S57" s="560">
        <v>3</v>
      </c>
      <c r="T57" s="560"/>
      <c r="U57" s="560"/>
      <c r="V57" s="560"/>
      <c r="W57" s="560" t="s">
        <v>84</v>
      </c>
      <c r="X57" s="560"/>
      <c r="Y57" s="560"/>
      <c r="Z57" s="560"/>
      <c r="AA57" s="560" t="s">
        <v>84</v>
      </c>
      <c r="AB57" s="560"/>
      <c r="AC57" s="560"/>
      <c r="AD57" s="560"/>
      <c r="AE57" s="560" t="s">
        <v>84</v>
      </c>
      <c r="AF57" s="560"/>
      <c r="AG57" s="560"/>
      <c r="AH57" s="560"/>
      <c r="AI57" s="560" t="s">
        <v>84</v>
      </c>
      <c r="AJ57" s="560"/>
      <c r="AK57" s="560"/>
      <c r="AL57" s="560"/>
      <c r="AM57" s="560">
        <v>1</v>
      </c>
      <c r="AN57" s="560"/>
      <c r="AO57" s="560"/>
      <c r="AP57" s="560"/>
      <c r="AQ57" s="118">
        <f t="shared" si="21"/>
        <v>12</v>
      </c>
    </row>
    <row r="58" spans="2:49" s="111" customFormat="1" ht="15.95" customHeight="1">
      <c r="B58" s="557" t="s">
        <v>43</v>
      </c>
      <c r="C58" s="558"/>
      <c r="D58" s="559">
        <v>1</v>
      </c>
      <c r="E58" s="559"/>
      <c r="F58" s="117">
        <v>286</v>
      </c>
      <c r="G58" s="560">
        <v>1</v>
      </c>
      <c r="H58" s="560"/>
      <c r="I58" s="560"/>
      <c r="J58" s="560"/>
      <c r="K58" s="560">
        <v>1</v>
      </c>
      <c r="L58" s="560"/>
      <c r="M58" s="560"/>
      <c r="N58" s="560"/>
      <c r="O58" s="560" t="s">
        <v>84</v>
      </c>
      <c r="P58" s="560"/>
      <c r="Q58" s="560"/>
      <c r="R58" s="560"/>
      <c r="S58" s="560" t="s">
        <v>84</v>
      </c>
      <c r="T58" s="560"/>
      <c r="U58" s="560"/>
      <c r="V58" s="560"/>
      <c r="W58" s="560" t="s">
        <v>84</v>
      </c>
      <c r="X58" s="560"/>
      <c r="Y58" s="560"/>
      <c r="Z58" s="560"/>
      <c r="AA58" s="560" t="s">
        <v>84</v>
      </c>
      <c r="AB58" s="560"/>
      <c r="AC58" s="560"/>
      <c r="AD58" s="560"/>
      <c r="AE58" s="560">
        <v>1</v>
      </c>
      <c r="AF58" s="560"/>
      <c r="AG58" s="560"/>
      <c r="AH58" s="560"/>
      <c r="AI58" s="560" t="s">
        <v>84</v>
      </c>
      <c r="AJ58" s="560"/>
      <c r="AK58" s="560"/>
      <c r="AL58" s="560"/>
      <c r="AM58" s="560">
        <v>3</v>
      </c>
      <c r="AN58" s="560"/>
      <c r="AO58" s="560"/>
      <c r="AP58" s="560"/>
      <c r="AQ58" s="118">
        <v>6</v>
      </c>
    </row>
    <row r="59" spans="2:49" s="111" customFormat="1" ht="15.95" customHeight="1">
      <c r="B59" s="557" t="s">
        <v>44</v>
      </c>
      <c r="C59" s="558"/>
      <c r="D59" s="559">
        <v>6</v>
      </c>
      <c r="E59" s="559"/>
      <c r="F59" s="117">
        <v>2476</v>
      </c>
      <c r="G59" s="560">
        <v>17</v>
      </c>
      <c r="H59" s="560"/>
      <c r="I59" s="560"/>
      <c r="J59" s="560"/>
      <c r="K59" s="560">
        <v>5</v>
      </c>
      <c r="L59" s="560"/>
      <c r="M59" s="560"/>
      <c r="N59" s="560"/>
      <c r="O59" s="560" t="s">
        <v>84</v>
      </c>
      <c r="P59" s="560"/>
      <c r="Q59" s="560"/>
      <c r="R59" s="560"/>
      <c r="S59" s="560" t="s">
        <v>84</v>
      </c>
      <c r="T59" s="560"/>
      <c r="U59" s="560"/>
      <c r="V59" s="560"/>
      <c r="W59" s="560" t="s">
        <v>84</v>
      </c>
      <c r="X59" s="560"/>
      <c r="Y59" s="560"/>
      <c r="Z59" s="560"/>
      <c r="AA59" s="560" t="s">
        <v>84</v>
      </c>
      <c r="AB59" s="560"/>
      <c r="AC59" s="560"/>
      <c r="AD59" s="560"/>
      <c r="AE59" s="560">
        <v>0</v>
      </c>
      <c r="AF59" s="560"/>
      <c r="AG59" s="560"/>
      <c r="AH59" s="560"/>
      <c r="AI59" s="560" t="s">
        <v>84</v>
      </c>
      <c r="AJ59" s="560"/>
      <c r="AK59" s="560"/>
      <c r="AL59" s="560"/>
      <c r="AM59" s="560">
        <v>5</v>
      </c>
      <c r="AN59" s="560"/>
      <c r="AO59" s="560"/>
      <c r="AP59" s="560"/>
      <c r="AQ59" s="118">
        <f t="shared" si="21"/>
        <v>27</v>
      </c>
    </row>
    <row r="60" spans="2:49" s="111" customFormat="1" ht="15.95" customHeight="1">
      <c r="B60" s="557" t="s">
        <v>45</v>
      </c>
      <c r="C60" s="558"/>
      <c r="D60" s="569">
        <v>3</v>
      </c>
      <c r="E60" s="569"/>
      <c r="F60" s="117">
        <v>1782</v>
      </c>
      <c r="G60" s="560">
        <v>4</v>
      </c>
      <c r="H60" s="560"/>
      <c r="I60" s="560"/>
      <c r="J60" s="560"/>
      <c r="K60" s="560">
        <v>4</v>
      </c>
      <c r="L60" s="560"/>
      <c r="M60" s="560"/>
      <c r="N60" s="560"/>
      <c r="O60" s="560" t="s">
        <v>84</v>
      </c>
      <c r="P60" s="560"/>
      <c r="Q60" s="560"/>
      <c r="R60" s="560"/>
      <c r="S60" s="560">
        <v>2</v>
      </c>
      <c r="T60" s="560"/>
      <c r="U60" s="560"/>
      <c r="V60" s="560"/>
      <c r="W60" s="570">
        <v>0</v>
      </c>
      <c r="X60" s="571"/>
      <c r="Y60" s="571"/>
      <c r="Z60" s="572"/>
      <c r="AA60" s="560" t="s">
        <v>84</v>
      </c>
      <c r="AB60" s="560"/>
      <c r="AC60" s="560"/>
      <c r="AD60" s="560"/>
      <c r="AE60" s="560" t="s">
        <v>84</v>
      </c>
      <c r="AF60" s="560"/>
      <c r="AG60" s="560"/>
      <c r="AH60" s="560"/>
      <c r="AI60" s="560" t="s">
        <v>84</v>
      </c>
      <c r="AJ60" s="560"/>
      <c r="AK60" s="560"/>
      <c r="AL60" s="560"/>
      <c r="AM60" s="560">
        <v>4</v>
      </c>
      <c r="AN60" s="560"/>
      <c r="AO60" s="560"/>
      <c r="AP60" s="560"/>
      <c r="AQ60" s="118">
        <f t="shared" si="21"/>
        <v>14</v>
      </c>
    </row>
    <row r="61" spans="2:49" s="111" customFormat="1" ht="15.95" customHeight="1">
      <c r="B61" s="557" t="s">
        <v>46</v>
      </c>
      <c r="C61" s="558"/>
      <c r="D61" s="559">
        <v>2</v>
      </c>
      <c r="E61" s="559"/>
      <c r="F61" s="117">
        <v>188</v>
      </c>
      <c r="G61" s="560">
        <v>1</v>
      </c>
      <c r="H61" s="560"/>
      <c r="I61" s="560"/>
      <c r="J61" s="560"/>
      <c r="K61" s="560" t="s">
        <v>84</v>
      </c>
      <c r="L61" s="560"/>
      <c r="M61" s="560"/>
      <c r="N61" s="560"/>
      <c r="O61" s="560" t="s">
        <v>84</v>
      </c>
      <c r="P61" s="560"/>
      <c r="Q61" s="560"/>
      <c r="R61" s="560"/>
      <c r="S61" s="560" t="s">
        <v>84</v>
      </c>
      <c r="T61" s="560"/>
      <c r="U61" s="560"/>
      <c r="V61" s="560"/>
      <c r="W61" s="560" t="s">
        <v>84</v>
      </c>
      <c r="X61" s="560"/>
      <c r="Y61" s="560"/>
      <c r="Z61" s="560"/>
      <c r="AA61" s="560" t="s">
        <v>84</v>
      </c>
      <c r="AB61" s="560"/>
      <c r="AC61" s="560"/>
      <c r="AD61" s="560"/>
      <c r="AE61" s="560" t="s">
        <v>84</v>
      </c>
      <c r="AF61" s="560"/>
      <c r="AG61" s="560"/>
      <c r="AH61" s="560"/>
      <c r="AI61" s="560" t="s">
        <v>84</v>
      </c>
      <c r="AJ61" s="560"/>
      <c r="AK61" s="560"/>
      <c r="AL61" s="560"/>
      <c r="AM61" s="560">
        <v>1</v>
      </c>
      <c r="AN61" s="560"/>
      <c r="AO61" s="560"/>
      <c r="AP61" s="560"/>
      <c r="AQ61" s="118">
        <f t="shared" si="21"/>
        <v>2</v>
      </c>
    </row>
    <row r="62" spans="2:49" s="111" customFormat="1" ht="15.95" customHeight="1">
      <c r="B62" s="557" t="s">
        <v>82</v>
      </c>
      <c r="C62" s="558"/>
      <c r="D62" s="559">
        <v>7</v>
      </c>
      <c r="E62" s="559"/>
      <c r="F62" s="117">
        <v>2373</v>
      </c>
      <c r="G62" s="560">
        <v>0</v>
      </c>
      <c r="H62" s="560"/>
      <c r="I62" s="560"/>
      <c r="J62" s="560"/>
      <c r="K62" s="560">
        <v>0</v>
      </c>
      <c r="L62" s="560"/>
      <c r="M62" s="560"/>
      <c r="N62" s="560"/>
      <c r="O62" s="560">
        <v>0</v>
      </c>
      <c r="P62" s="560"/>
      <c r="Q62" s="560"/>
      <c r="R62" s="560"/>
      <c r="S62" s="560">
        <v>0</v>
      </c>
      <c r="T62" s="560"/>
      <c r="U62" s="560"/>
      <c r="V62" s="560"/>
      <c r="W62" s="560" t="s">
        <v>84</v>
      </c>
      <c r="X62" s="560"/>
      <c r="Y62" s="560"/>
      <c r="Z62" s="560"/>
      <c r="AA62" s="560" t="s">
        <v>84</v>
      </c>
      <c r="AB62" s="560"/>
      <c r="AC62" s="560"/>
      <c r="AD62" s="560"/>
      <c r="AE62" s="560">
        <v>0</v>
      </c>
      <c r="AF62" s="560"/>
      <c r="AG62" s="560"/>
      <c r="AH62" s="560"/>
      <c r="AI62" s="560">
        <v>0</v>
      </c>
      <c r="AJ62" s="560"/>
      <c r="AK62" s="560"/>
      <c r="AL62" s="560"/>
      <c r="AM62" s="560">
        <v>0</v>
      </c>
      <c r="AN62" s="560"/>
      <c r="AO62" s="560"/>
      <c r="AP62" s="560"/>
      <c r="AQ62" s="118">
        <v>0</v>
      </c>
    </row>
    <row r="63" spans="2:49" s="111" customFormat="1" ht="15.95" customHeight="1">
      <c r="B63" s="557" t="s">
        <v>47</v>
      </c>
      <c r="C63" s="558"/>
      <c r="D63" s="559">
        <v>0</v>
      </c>
      <c r="E63" s="559"/>
      <c r="F63" s="117">
        <v>0</v>
      </c>
      <c r="G63" s="560">
        <v>0</v>
      </c>
      <c r="H63" s="560"/>
      <c r="I63" s="560"/>
      <c r="J63" s="560"/>
      <c r="K63" s="560">
        <v>0</v>
      </c>
      <c r="L63" s="560"/>
      <c r="M63" s="560"/>
      <c r="N63" s="560"/>
      <c r="O63" s="560">
        <v>0</v>
      </c>
      <c r="P63" s="560"/>
      <c r="Q63" s="560"/>
      <c r="R63" s="560"/>
      <c r="S63" s="560">
        <v>0</v>
      </c>
      <c r="T63" s="560"/>
      <c r="U63" s="560"/>
      <c r="V63" s="560"/>
      <c r="W63" s="560" t="s">
        <v>84</v>
      </c>
      <c r="X63" s="560"/>
      <c r="Y63" s="560"/>
      <c r="Z63" s="560"/>
      <c r="AA63" s="560" t="s">
        <v>84</v>
      </c>
      <c r="AB63" s="560"/>
      <c r="AC63" s="560"/>
      <c r="AD63" s="560"/>
      <c r="AE63" s="560">
        <v>0</v>
      </c>
      <c r="AF63" s="560"/>
      <c r="AG63" s="560"/>
      <c r="AH63" s="560"/>
      <c r="AI63" s="560">
        <v>0</v>
      </c>
      <c r="AJ63" s="560"/>
      <c r="AK63" s="560"/>
      <c r="AL63" s="560"/>
      <c r="AM63" s="560">
        <v>0</v>
      </c>
      <c r="AN63" s="560"/>
      <c r="AO63" s="560"/>
      <c r="AP63" s="560"/>
      <c r="AQ63" s="118">
        <v>0</v>
      </c>
    </row>
    <row r="64" spans="2:49" s="111" customFormat="1" ht="15.95" customHeight="1">
      <c r="B64" s="557" t="s">
        <v>463</v>
      </c>
      <c r="C64" s="558"/>
      <c r="D64" s="559">
        <v>6</v>
      </c>
      <c r="E64" s="559"/>
      <c r="F64" s="117">
        <v>1155</v>
      </c>
      <c r="G64" s="560">
        <v>1</v>
      </c>
      <c r="H64" s="560"/>
      <c r="I64" s="560"/>
      <c r="J64" s="560"/>
      <c r="K64" s="560">
        <v>0</v>
      </c>
      <c r="L64" s="560"/>
      <c r="M64" s="560"/>
      <c r="N64" s="560"/>
      <c r="O64" s="560" t="s">
        <v>84</v>
      </c>
      <c r="P64" s="560"/>
      <c r="Q64" s="560"/>
      <c r="R64" s="560"/>
      <c r="S64" s="560">
        <v>0</v>
      </c>
      <c r="T64" s="560"/>
      <c r="U64" s="560"/>
      <c r="V64" s="560"/>
      <c r="W64" s="560" t="s">
        <v>84</v>
      </c>
      <c r="X64" s="560"/>
      <c r="Y64" s="560"/>
      <c r="Z64" s="560"/>
      <c r="AA64" s="560" t="s">
        <v>84</v>
      </c>
      <c r="AB64" s="560"/>
      <c r="AC64" s="560"/>
      <c r="AD64" s="560"/>
      <c r="AE64" s="560">
        <v>1</v>
      </c>
      <c r="AF64" s="560"/>
      <c r="AG64" s="560"/>
      <c r="AH64" s="560"/>
      <c r="AI64" s="560">
        <v>0</v>
      </c>
      <c r="AJ64" s="560"/>
      <c r="AK64" s="560"/>
      <c r="AL64" s="560"/>
      <c r="AM64" s="560">
        <v>1</v>
      </c>
      <c r="AN64" s="560"/>
      <c r="AO64" s="560"/>
      <c r="AP64" s="560"/>
      <c r="AQ64" s="118">
        <v>3</v>
      </c>
    </row>
    <row r="65" spans="2:43" s="111" customFormat="1" ht="15.95" customHeight="1">
      <c r="B65" s="557" t="s">
        <v>48</v>
      </c>
      <c r="C65" s="558"/>
      <c r="D65" s="559">
        <v>1</v>
      </c>
      <c r="E65" s="559"/>
      <c r="F65" s="117">
        <v>1232</v>
      </c>
      <c r="G65" s="560" t="s">
        <v>84</v>
      </c>
      <c r="H65" s="560"/>
      <c r="I65" s="560"/>
      <c r="J65" s="560"/>
      <c r="K65" s="560" t="s">
        <v>84</v>
      </c>
      <c r="L65" s="560"/>
      <c r="M65" s="560"/>
      <c r="N65" s="560"/>
      <c r="O65" s="560" t="s">
        <v>84</v>
      </c>
      <c r="P65" s="560"/>
      <c r="Q65" s="560"/>
      <c r="R65" s="560"/>
      <c r="S65" s="560">
        <v>0</v>
      </c>
      <c r="T65" s="560"/>
      <c r="U65" s="560"/>
      <c r="V65" s="560"/>
      <c r="W65" s="560" t="s">
        <v>84</v>
      </c>
      <c r="X65" s="560"/>
      <c r="Y65" s="560"/>
      <c r="Z65" s="560"/>
      <c r="AA65" s="560" t="s">
        <v>84</v>
      </c>
      <c r="AB65" s="560"/>
      <c r="AC65" s="560"/>
      <c r="AD65" s="560"/>
      <c r="AE65" s="560" t="s">
        <v>84</v>
      </c>
      <c r="AF65" s="560"/>
      <c r="AG65" s="560"/>
      <c r="AH65" s="560"/>
      <c r="AI65" s="560" t="s">
        <v>84</v>
      </c>
      <c r="AJ65" s="560"/>
      <c r="AK65" s="560"/>
      <c r="AL65" s="560"/>
      <c r="AM65" s="560">
        <v>1</v>
      </c>
      <c r="AN65" s="560"/>
      <c r="AO65" s="560"/>
      <c r="AP65" s="560"/>
      <c r="AQ65" s="118">
        <f t="shared" si="21"/>
        <v>1</v>
      </c>
    </row>
    <row r="66" spans="2:43" s="111" customFormat="1" ht="15.95" customHeight="1">
      <c r="B66" s="576" t="s">
        <v>102</v>
      </c>
      <c r="C66" s="577"/>
      <c r="D66" s="578">
        <v>1</v>
      </c>
      <c r="E66" s="579"/>
      <c r="F66" s="120">
        <v>448</v>
      </c>
      <c r="G66" s="560" t="s">
        <v>84</v>
      </c>
      <c r="H66" s="560"/>
      <c r="I66" s="560"/>
      <c r="J66" s="560"/>
      <c r="K66" s="560" t="s">
        <v>84</v>
      </c>
      <c r="L66" s="560"/>
      <c r="M66" s="560"/>
      <c r="N66" s="560"/>
      <c r="O66" s="570">
        <v>0</v>
      </c>
      <c r="P66" s="571"/>
      <c r="Q66" s="571"/>
      <c r="R66" s="572"/>
      <c r="S66" s="560" t="s">
        <v>84</v>
      </c>
      <c r="T66" s="560"/>
      <c r="U66" s="560"/>
      <c r="V66" s="560"/>
      <c r="W66" s="560" t="s">
        <v>84</v>
      </c>
      <c r="X66" s="560"/>
      <c r="Y66" s="560"/>
      <c r="Z66" s="560"/>
      <c r="AA66" s="560" t="s">
        <v>84</v>
      </c>
      <c r="AB66" s="560"/>
      <c r="AC66" s="560"/>
      <c r="AD66" s="560"/>
      <c r="AE66" s="560" t="s">
        <v>84</v>
      </c>
      <c r="AF66" s="560"/>
      <c r="AG66" s="560"/>
      <c r="AH66" s="560"/>
      <c r="AI66" s="560" t="s">
        <v>84</v>
      </c>
      <c r="AJ66" s="560"/>
      <c r="AK66" s="560"/>
      <c r="AL66" s="560"/>
      <c r="AM66" s="570">
        <v>3</v>
      </c>
      <c r="AN66" s="571"/>
      <c r="AO66" s="571"/>
      <c r="AP66" s="572"/>
      <c r="AQ66" s="118">
        <f t="shared" si="21"/>
        <v>3</v>
      </c>
    </row>
    <row r="67" spans="2:43" s="111" customFormat="1" ht="15.95" customHeight="1">
      <c r="B67" s="573" t="s">
        <v>27</v>
      </c>
      <c r="C67" s="574"/>
      <c r="D67" s="574">
        <f>SUM(D50:E66)</f>
        <v>52</v>
      </c>
      <c r="E67" s="574"/>
      <c r="F67" s="125">
        <f>SUM(F50:F66)</f>
        <v>24271</v>
      </c>
      <c r="G67" s="575">
        <f>SUM(G50:J66)</f>
        <v>35</v>
      </c>
      <c r="H67" s="575"/>
      <c r="I67" s="575"/>
      <c r="J67" s="575"/>
      <c r="K67" s="575">
        <f>SUM(K50:N66)</f>
        <v>19</v>
      </c>
      <c r="L67" s="575"/>
      <c r="M67" s="575"/>
      <c r="N67" s="575"/>
      <c r="O67" s="575">
        <f>SUM(O50:R66)</f>
        <v>4</v>
      </c>
      <c r="P67" s="575"/>
      <c r="Q67" s="575"/>
      <c r="R67" s="575"/>
      <c r="S67" s="575">
        <f>SUM(S50:V66)</f>
        <v>10</v>
      </c>
      <c r="T67" s="575"/>
      <c r="U67" s="575"/>
      <c r="V67" s="575"/>
      <c r="W67" s="575">
        <f>SUM(W50:Z66)</f>
        <v>2</v>
      </c>
      <c r="X67" s="575"/>
      <c r="Y67" s="575"/>
      <c r="Z67" s="575"/>
      <c r="AA67" s="575">
        <f>SUM(AA50:AD66)</f>
        <v>0</v>
      </c>
      <c r="AB67" s="575"/>
      <c r="AC67" s="575"/>
      <c r="AD67" s="575"/>
      <c r="AE67" s="575">
        <f>SUM(AE50:AH66)</f>
        <v>2</v>
      </c>
      <c r="AF67" s="575"/>
      <c r="AG67" s="575"/>
      <c r="AH67" s="575"/>
      <c r="AI67" s="575">
        <f>SUM(AI50:AL66)</f>
        <v>1</v>
      </c>
      <c r="AJ67" s="575"/>
      <c r="AK67" s="575"/>
      <c r="AL67" s="575"/>
      <c r="AM67" s="575">
        <f>SUM(AM50:AP66)</f>
        <v>29</v>
      </c>
      <c r="AN67" s="575"/>
      <c r="AO67" s="575"/>
      <c r="AP67" s="575"/>
      <c r="AQ67" s="126">
        <f>SUM(AQ50:AQ66)</f>
        <v>102</v>
      </c>
    </row>
    <row r="68" spans="2:43" s="111" customFormat="1" ht="17.25" customHeight="1">
      <c r="AQ68" s="106" t="s">
        <v>458</v>
      </c>
    </row>
  </sheetData>
  <mergeCells count="474">
    <mergeCell ref="S67:V67"/>
    <mergeCell ref="W67:Z67"/>
    <mergeCell ref="AA67:AD67"/>
    <mergeCell ref="AE67:AH67"/>
    <mergeCell ref="AI67:AL67"/>
    <mergeCell ref="AM67:AP67"/>
    <mergeCell ref="W66:Z66"/>
    <mergeCell ref="AA66:AD66"/>
    <mergeCell ref="AE66:AH66"/>
    <mergeCell ref="AI66:AL66"/>
    <mergeCell ref="AM66:AP66"/>
    <mergeCell ref="S66:V66"/>
    <mergeCell ref="B67:C67"/>
    <mergeCell ref="D67:E67"/>
    <mergeCell ref="G67:J67"/>
    <mergeCell ref="K67:N67"/>
    <mergeCell ref="O67:R67"/>
    <mergeCell ref="B66:C66"/>
    <mergeCell ref="D66:E66"/>
    <mergeCell ref="G66:J66"/>
    <mergeCell ref="K66:N66"/>
    <mergeCell ref="O66:R66"/>
    <mergeCell ref="S65:V65"/>
    <mergeCell ref="W65:Z65"/>
    <mergeCell ref="AA65:AD65"/>
    <mergeCell ref="AE65:AH65"/>
    <mergeCell ref="AI65:AL65"/>
    <mergeCell ref="AM65:AP65"/>
    <mergeCell ref="W64:Z64"/>
    <mergeCell ref="AA64:AD64"/>
    <mergeCell ref="AE64:AH64"/>
    <mergeCell ref="AI64:AL64"/>
    <mergeCell ref="AM64:AP64"/>
    <mergeCell ref="S64:V64"/>
    <mergeCell ref="B65:C65"/>
    <mergeCell ref="D65:E65"/>
    <mergeCell ref="G65:J65"/>
    <mergeCell ref="K65:N65"/>
    <mergeCell ref="O65:R65"/>
    <mergeCell ref="B64:C64"/>
    <mergeCell ref="D64:E64"/>
    <mergeCell ref="G64:J64"/>
    <mergeCell ref="K64:N64"/>
    <mergeCell ref="O64:R64"/>
    <mergeCell ref="S63:V63"/>
    <mergeCell ref="W63:Z63"/>
    <mergeCell ref="AA63:AD63"/>
    <mergeCell ref="AE63:AH63"/>
    <mergeCell ref="AI63:AL63"/>
    <mergeCell ref="AM63:AP63"/>
    <mergeCell ref="W62:Z62"/>
    <mergeCell ref="AA62:AD62"/>
    <mergeCell ref="AE62:AH62"/>
    <mergeCell ref="AI62:AL62"/>
    <mergeCell ref="AM62:AP62"/>
    <mergeCell ref="S62:V62"/>
    <mergeCell ref="B63:C63"/>
    <mergeCell ref="D63:E63"/>
    <mergeCell ref="G63:J63"/>
    <mergeCell ref="K63:N63"/>
    <mergeCell ref="O63:R63"/>
    <mergeCell ref="B62:C62"/>
    <mergeCell ref="D62:E62"/>
    <mergeCell ref="G62:J62"/>
    <mergeCell ref="K62:N62"/>
    <mergeCell ref="O62:R62"/>
    <mergeCell ref="S61:V61"/>
    <mergeCell ref="W61:Z61"/>
    <mergeCell ref="AA61:AD61"/>
    <mergeCell ref="AE61:AH61"/>
    <mergeCell ref="AI61:AL61"/>
    <mergeCell ref="AM61:AP61"/>
    <mergeCell ref="W60:Z60"/>
    <mergeCell ref="AA60:AD60"/>
    <mergeCell ref="AE60:AH60"/>
    <mergeCell ref="AI60:AL60"/>
    <mergeCell ref="AM60:AP60"/>
    <mergeCell ref="S60:V60"/>
    <mergeCell ref="B61:C61"/>
    <mergeCell ref="D61:E61"/>
    <mergeCell ref="G61:J61"/>
    <mergeCell ref="K61:N61"/>
    <mergeCell ref="O61:R61"/>
    <mergeCell ref="B60:C60"/>
    <mergeCell ref="D60:E60"/>
    <mergeCell ref="G60:J60"/>
    <mergeCell ref="K60:N60"/>
    <mergeCell ref="O60:R60"/>
    <mergeCell ref="S59:V59"/>
    <mergeCell ref="W59:Z59"/>
    <mergeCell ref="AA59:AD59"/>
    <mergeCell ref="AE59:AH59"/>
    <mergeCell ref="AI59:AL59"/>
    <mergeCell ref="AM59:AP59"/>
    <mergeCell ref="W58:Z58"/>
    <mergeCell ref="AA58:AD58"/>
    <mergeCell ref="AE58:AH58"/>
    <mergeCell ref="AI58:AL58"/>
    <mergeCell ref="AM58:AP58"/>
    <mergeCell ref="S58:V58"/>
    <mergeCell ref="B59:C59"/>
    <mergeCell ref="D59:E59"/>
    <mergeCell ref="G59:J59"/>
    <mergeCell ref="K59:N59"/>
    <mergeCell ref="O59:R59"/>
    <mergeCell ref="B58:C58"/>
    <mergeCell ref="D58:E58"/>
    <mergeCell ref="G58:J58"/>
    <mergeCell ref="K58:N58"/>
    <mergeCell ref="O58:R58"/>
    <mergeCell ref="AM54:AP54"/>
    <mergeCell ref="S54:V54"/>
    <mergeCell ref="B57:C57"/>
    <mergeCell ref="D57:E57"/>
    <mergeCell ref="G57:J57"/>
    <mergeCell ref="K57:N57"/>
    <mergeCell ref="O57:R57"/>
    <mergeCell ref="B56:C56"/>
    <mergeCell ref="D56:E56"/>
    <mergeCell ref="G56:J56"/>
    <mergeCell ref="K56:N56"/>
    <mergeCell ref="O56:R56"/>
    <mergeCell ref="S57:V57"/>
    <mergeCell ref="W57:Z57"/>
    <mergeCell ref="AA57:AD57"/>
    <mergeCell ref="AE57:AH57"/>
    <mergeCell ref="AI57:AL57"/>
    <mergeCell ref="AM57:AP57"/>
    <mergeCell ref="W56:Z56"/>
    <mergeCell ref="AA56:AD56"/>
    <mergeCell ref="AE56:AH56"/>
    <mergeCell ref="AI56:AL56"/>
    <mergeCell ref="AM56:AP56"/>
    <mergeCell ref="S56:V56"/>
    <mergeCell ref="AE52:AH52"/>
    <mergeCell ref="AI52:AL52"/>
    <mergeCell ref="AM52:AP52"/>
    <mergeCell ref="S52:V52"/>
    <mergeCell ref="B55:C55"/>
    <mergeCell ref="D55:E55"/>
    <mergeCell ref="G55:J55"/>
    <mergeCell ref="K55:N55"/>
    <mergeCell ref="O55:R55"/>
    <mergeCell ref="B54:C54"/>
    <mergeCell ref="D54:E54"/>
    <mergeCell ref="G54:J54"/>
    <mergeCell ref="K54:N54"/>
    <mergeCell ref="O54:R54"/>
    <mergeCell ref="S55:V55"/>
    <mergeCell ref="W55:Z55"/>
    <mergeCell ref="AA55:AD55"/>
    <mergeCell ref="AE55:AH55"/>
    <mergeCell ref="AI55:AL55"/>
    <mergeCell ref="AM55:AP55"/>
    <mergeCell ref="W54:Z54"/>
    <mergeCell ref="AA54:AD54"/>
    <mergeCell ref="AE54:AH54"/>
    <mergeCell ref="AI54:AL54"/>
    <mergeCell ref="AM51:AP51"/>
    <mergeCell ref="W50:Z50"/>
    <mergeCell ref="AA50:AD50"/>
    <mergeCell ref="AE50:AH50"/>
    <mergeCell ref="AI50:AL50"/>
    <mergeCell ref="AM50:AP50"/>
    <mergeCell ref="B53:C53"/>
    <mergeCell ref="D53:E53"/>
    <mergeCell ref="G53:J53"/>
    <mergeCell ref="K53:N53"/>
    <mergeCell ref="O53:R53"/>
    <mergeCell ref="B52:C52"/>
    <mergeCell ref="D52:E52"/>
    <mergeCell ref="G52:J52"/>
    <mergeCell ref="K52:N52"/>
    <mergeCell ref="O52:R52"/>
    <mergeCell ref="S53:V53"/>
    <mergeCell ref="W53:Z53"/>
    <mergeCell ref="AA53:AD53"/>
    <mergeCell ref="AE53:AH53"/>
    <mergeCell ref="AI53:AL53"/>
    <mergeCell ref="AM53:AP53"/>
    <mergeCell ref="W52:Z52"/>
    <mergeCell ref="AA52:AD52"/>
    <mergeCell ref="B51:C51"/>
    <mergeCell ref="D51:E51"/>
    <mergeCell ref="G51:J51"/>
    <mergeCell ref="K51:N51"/>
    <mergeCell ref="O51:R51"/>
    <mergeCell ref="AA48:AD49"/>
    <mergeCell ref="AE48:AH49"/>
    <mergeCell ref="AI48:AL49"/>
    <mergeCell ref="AM48:AP49"/>
    <mergeCell ref="B50:C50"/>
    <mergeCell ref="D50:E50"/>
    <mergeCell ref="G50:J50"/>
    <mergeCell ref="K50:N50"/>
    <mergeCell ref="O50:R50"/>
    <mergeCell ref="S50:V50"/>
    <mergeCell ref="B47:B48"/>
    <mergeCell ref="D47:E49"/>
    <mergeCell ref="F47:F48"/>
    <mergeCell ref="G47:AP47"/>
    <mergeCell ref="S51:V51"/>
    <mergeCell ref="W51:Z51"/>
    <mergeCell ref="AA51:AD51"/>
    <mergeCell ref="AE51:AH51"/>
    <mergeCell ref="AI51:AL51"/>
    <mergeCell ref="AQ47:AQ49"/>
    <mergeCell ref="G48:J49"/>
    <mergeCell ref="K48:N49"/>
    <mergeCell ref="O48:R49"/>
    <mergeCell ref="S48:V49"/>
    <mergeCell ref="W48:Z49"/>
    <mergeCell ref="Q42:R42"/>
    <mergeCell ref="S42:T42"/>
    <mergeCell ref="U42:W42"/>
    <mergeCell ref="X42:AI42"/>
    <mergeCell ref="AJ42:AP42"/>
    <mergeCell ref="AG46:AQ46"/>
    <mergeCell ref="U40:W41"/>
    <mergeCell ref="X40:AI41"/>
    <mergeCell ref="AJ40:AP41"/>
    <mergeCell ref="AQ40:AQ41"/>
    <mergeCell ref="B42:F42"/>
    <mergeCell ref="G42:H42"/>
    <mergeCell ref="I42:J42"/>
    <mergeCell ref="K42:L42"/>
    <mergeCell ref="M42:N42"/>
    <mergeCell ref="O42:P42"/>
    <mergeCell ref="B40:C41"/>
    <mergeCell ref="D40:F41"/>
    <mergeCell ref="G40:H41"/>
    <mergeCell ref="I40:J41"/>
    <mergeCell ref="K40:L41"/>
    <mergeCell ref="M40:N41"/>
    <mergeCell ref="O40:P41"/>
    <mergeCell ref="Q40:R41"/>
    <mergeCell ref="S40:T41"/>
    <mergeCell ref="U36:W37"/>
    <mergeCell ref="X36:AI37"/>
    <mergeCell ref="AJ36:AP37"/>
    <mergeCell ref="AQ36:AQ37"/>
    <mergeCell ref="B38:C39"/>
    <mergeCell ref="D38:F39"/>
    <mergeCell ref="G38:H39"/>
    <mergeCell ref="I38:J39"/>
    <mergeCell ref="K38:L39"/>
    <mergeCell ref="M38:N39"/>
    <mergeCell ref="AQ38:AQ39"/>
    <mergeCell ref="O38:P39"/>
    <mergeCell ref="Q38:R39"/>
    <mergeCell ref="S38:T39"/>
    <mergeCell ref="U38:W39"/>
    <mergeCell ref="X38:AI39"/>
    <mergeCell ref="AJ38:AP39"/>
    <mergeCell ref="B36:C37"/>
    <mergeCell ref="D36:F37"/>
    <mergeCell ref="G36:H37"/>
    <mergeCell ref="I36:J37"/>
    <mergeCell ref="K36:L37"/>
    <mergeCell ref="M36:N37"/>
    <mergeCell ref="O36:P37"/>
    <mergeCell ref="Q36:R37"/>
    <mergeCell ref="S36:T37"/>
    <mergeCell ref="U32:W33"/>
    <mergeCell ref="X32:AI33"/>
    <mergeCell ref="AJ32:AP33"/>
    <mergeCell ref="AQ32:AQ33"/>
    <mergeCell ref="B34:C35"/>
    <mergeCell ref="D34:F35"/>
    <mergeCell ref="G34:H35"/>
    <mergeCell ref="I34:J35"/>
    <mergeCell ref="K34:L35"/>
    <mergeCell ref="M34:N35"/>
    <mergeCell ref="AQ34:AQ35"/>
    <mergeCell ref="O34:P35"/>
    <mergeCell ref="Q34:R35"/>
    <mergeCell ref="S34:T35"/>
    <mergeCell ref="U34:W35"/>
    <mergeCell ref="X34:AI35"/>
    <mergeCell ref="AJ34:AP35"/>
    <mergeCell ref="B32:C33"/>
    <mergeCell ref="D32:F33"/>
    <mergeCell ref="G32:H33"/>
    <mergeCell ref="I32:J33"/>
    <mergeCell ref="K32:L33"/>
    <mergeCell ref="M32:N33"/>
    <mergeCell ref="O32:P33"/>
    <mergeCell ref="Q32:R33"/>
    <mergeCell ref="S32:T33"/>
    <mergeCell ref="U28:W29"/>
    <mergeCell ref="X28:AI29"/>
    <mergeCell ref="AJ28:AP29"/>
    <mergeCell ref="AQ28:AQ29"/>
    <mergeCell ref="B30:C31"/>
    <mergeCell ref="D30:F31"/>
    <mergeCell ref="G30:H31"/>
    <mergeCell ref="I30:J31"/>
    <mergeCell ref="K30:L31"/>
    <mergeCell ref="M30:N31"/>
    <mergeCell ref="AQ30:AQ31"/>
    <mergeCell ref="O30:P31"/>
    <mergeCell ref="Q30:R31"/>
    <mergeCell ref="S30:T31"/>
    <mergeCell ref="U30:W31"/>
    <mergeCell ref="X30:AI31"/>
    <mergeCell ref="AJ30:AP31"/>
    <mergeCell ref="B28:C29"/>
    <mergeCell ref="D28:F29"/>
    <mergeCell ref="G28:H29"/>
    <mergeCell ref="I28:J29"/>
    <mergeCell ref="K28:L29"/>
    <mergeCell ref="M28:N29"/>
    <mergeCell ref="O28:P29"/>
    <mergeCell ref="Q28:R29"/>
    <mergeCell ref="S28:T29"/>
    <mergeCell ref="U24:W25"/>
    <mergeCell ref="X24:AI25"/>
    <mergeCell ref="AJ24:AP25"/>
    <mergeCell ref="AQ24:AQ25"/>
    <mergeCell ref="B26:C27"/>
    <mergeCell ref="D26:F27"/>
    <mergeCell ref="G26:H27"/>
    <mergeCell ref="I26:J27"/>
    <mergeCell ref="K26:L27"/>
    <mergeCell ref="M26:N27"/>
    <mergeCell ref="AQ26:AQ27"/>
    <mergeCell ref="O26:P27"/>
    <mergeCell ref="Q26:R27"/>
    <mergeCell ref="S26:T27"/>
    <mergeCell ref="U26:W27"/>
    <mergeCell ref="X26:AI27"/>
    <mergeCell ref="AJ26:AP27"/>
    <mergeCell ref="B24:C25"/>
    <mergeCell ref="D24:F25"/>
    <mergeCell ref="G24:H25"/>
    <mergeCell ref="I24:J25"/>
    <mergeCell ref="K24:L25"/>
    <mergeCell ref="M24:N25"/>
    <mergeCell ref="O24:P25"/>
    <mergeCell ref="Q24:R25"/>
    <mergeCell ref="S24:T25"/>
    <mergeCell ref="U20:W21"/>
    <mergeCell ref="X20:AI21"/>
    <mergeCell ref="AJ20:AP21"/>
    <mergeCell ref="AQ20:AQ21"/>
    <mergeCell ref="B22:C23"/>
    <mergeCell ref="D22:F23"/>
    <mergeCell ref="G22:H23"/>
    <mergeCell ref="I22:J23"/>
    <mergeCell ref="K22:L23"/>
    <mergeCell ref="M22:N23"/>
    <mergeCell ref="AQ22:AQ23"/>
    <mergeCell ref="O22:P23"/>
    <mergeCell ref="Q22:R23"/>
    <mergeCell ref="S22:T23"/>
    <mergeCell ref="U22:W23"/>
    <mergeCell ref="X22:AI23"/>
    <mergeCell ref="AJ22:AP23"/>
    <mergeCell ref="B20:C21"/>
    <mergeCell ref="D20:F21"/>
    <mergeCell ref="G20:H21"/>
    <mergeCell ref="I20:J21"/>
    <mergeCell ref="K20:L21"/>
    <mergeCell ref="M20:N21"/>
    <mergeCell ref="O20:P21"/>
    <mergeCell ref="Q20:R21"/>
    <mergeCell ref="S20:T21"/>
    <mergeCell ref="U16:W17"/>
    <mergeCell ref="X16:AI17"/>
    <mergeCell ref="AJ16:AP17"/>
    <mergeCell ref="AQ16:AQ17"/>
    <mergeCell ref="B18:C19"/>
    <mergeCell ref="D18:F19"/>
    <mergeCell ref="G18:H19"/>
    <mergeCell ref="I18:J19"/>
    <mergeCell ref="K18:L19"/>
    <mergeCell ref="M18:N19"/>
    <mergeCell ref="AQ18:AQ19"/>
    <mergeCell ref="O18:P19"/>
    <mergeCell ref="Q18:R19"/>
    <mergeCell ref="S18:T19"/>
    <mergeCell ref="U18:W19"/>
    <mergeCell ref="X18:AI19"/>
    <mergeCell ref="AJ18:AP19"/>
    <mergeCell ref="B16:C17"/>
    <mergeCell ref="D16:F17"/>
    <mergeCell ref="G16:H17"/>
    <mergeCell ref="I16:J17"/>
    <mergeCell ref="K16:L17"/>
    <mergeCell ref="M16:N17"/>
    <mergeCell ref="O16:P17"/>
    <mergeCell ref="Q16:R17"/>
    <mergeCell ref="S16:T17"/>
    <mergeCell ref="U12:W13"/>
    <mergeCell ref="X12:AI13"/>
    <mergeCell ref="AJ12:AP13"/>
    <mergeCell ref="AQ12:AQ13"/>
    <mergeCell ref="B14:C15"/>
    <mergeCell ref="D14:F15"/>
    <mergeCell ref="G14:H15"/>
    <mergeCell ref="I14:J15"/>
    <mergeCell ref="K14:L15"/>
    <mergeCell ref="M14:N15"/>
    <mergeCell ref="AQ14:AQ15"/>
    <mergeCell ref="O14:P15"/>
    <mergeCell ref="Q14:R15"/>
    <mergeCell ref="S14:T15"/>
    <mergeCell ref="U14:W15"/>
    <mergeCell ref="X14:AI15"/>
    <mergeCell ref="AJ14:AP15"/>
    <mergeCell ref="B12:C13"/>
    <mergeCell ref="D12:F13"/>
    <mergeCell ref="G12:H13"/>
    <mergeCell ref="I12:J13"/>
    <mergeCell ref="K12:L13"/>
    <mergeCell ref="M12:N13"/>
    <mergeCell ref="O12:P13"/>
    <mergeCell ref="Q12:R13"/>
    <mergeCell ref="S12:T13"/>
    <mergeCell ref="AJ8:AP9"/>
    <mergeCell ref="AQ8:AQ9"/>
    <mergeCell ref="B10:C11"/>
    <mergeCell ref="D10:F11"/>
    <mergeCell ref="G10:H11"/>
    <mergeCell ref="I10:J11"/>
    <mergeCell ref="K10:L11"/>
    <mergeCell ref="M10:N11"/>
    <mergeCell ref="AQ10:AQ11"/>
    <mergeCell ref="O10:P11"/>
    <mergeCell ref="Q10:R11"/>
    <mergeCell ref="S10:T11"/>
    <mergeCell ref="U10:W11"/>
    <mergeCell ref="X10:AI11"/>
    <mergeCell ref="AJ10:AP11"/>
    <mergeCell ref="AQ6:AQ7"/>
    <mergeCell ref="B8:C9"/>
    <mergeCell ref="D8:F9"/>
    <mergeCell ref="G8:H9"/>
    <mergeCell ref="I8:J9"/>
    <mergeCell ref="K8:L9"/>
    <mergeCell ref="M8:N9"/>
    <mergeCell ref="O8:P9"/>
    <mergeCell ref="Q8:R9"/>
    <mergeCell ref="S8:T9"/>
    <mergeCell ref="O6:P7"/>
    <mergeCell ref="Q6:R7"/>
    <mergeCell ref="S6:T7"/>
    <mergeCell ref="U6:W7"/>
    <mergeCell ref="X6:AI7"/>
    <mergeCell ref="AJ6:AP7"/>
    <mergeCell ref="B6:C7"/>
    <mergeCell ref="D6:F7"/>
    <mergeCell ref="G6:H7"/>
    <mergeCell ref="I6:J7"/>
    <mergeCell ref="K6:L7"/>
    <mergeCell ref="M6:N7"/>
    <mergeCell ref="U8:W9"/>
    <mergeCell ref="X8:AI9"/>
    <mergeCell ref="AJ3:AP5"/>
    <mergeCell ref="AQ3:AQ5"/>
    <mergeCell ref="B4:C4"/>
    <mergeCell ref="K4:L5"/>
    <mergeCell ref="M4:N5"/>
    <mergeCell ref="O4:P5"/>
    <mergeCell ref="Q4:R5"/>
    <mergeCell ref="S4:T5"/>
    <mergeCell ref="U4:W5"/>
    <mergeCell ref="B5:C5"/>
    <mergeCell ref="B3:C3"/>
    <mergeCell ref="D3:F5"/>
    <mergeCell ref="G3:H5"/>
    <mergeCell ref="I3:J5"/>
    <mergeCell ref="K3:W3"/>
    <mergeCell ref="X3:AI5"/>
  </mergeCells>
  <phoneticPr fontId="9"/>
  <pageMargins left="0.59055118110236227" right="0.43307086614173229" top="0.51181102362204722" bottom="0.35433070866141736" header="0.31496062992125984" footer="0.31496062992125984"/>
  <pageSetup paperSize="9" scale="97" firstPageNumber="100" orientation="portrait" useFirstPageNumber="1" r:id="rId1"/>
  <headerFooter alignWithMargins="0">
    <oddHeader>&amp;L&amp;10社会福祉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S42"/>
  <sheetViews>
    <sheetView topLeftCell="A16" workbookViewId="0">
      <selection activeCell="B65" sqref="B65:C65"/>
    </sheetView>
  </sheetViews>
  <sheetFormatPr defaultRowHeight="14.25"/>
  <cols>
    <col min="1" max="1" width="0.375" style="128" customWidth="1"/>
    <col min="2" max="7" width="1.5" style="128" customWidth="1"/>
    <col min="8" max="9" width="0.875" style="128" customWidth="1"/>
    <col min="10" max="10" width="0.75" style="128" customWidth="1"/>
    <col min="11" max="14" width="0.875" style="128" customWidth="1"/>
    <col min="15" max="17" width="0.75" style="128" customWidth="1"/>
    <col min="18" max="20" width="0.875" style="128" customWidth="1"/>
    <col min="21" max="21" width="0.75" style="128" customWidth="1"/>
    <col min="22" max="24" width="0.875" style="128" customWidth="1"/>
    <col min="25" max="27" width="0.75" style="128" customWidth="1"/>
    <col min="28" max="30" width="0.875" style="128" customWidth="1"/>
    <col min="31" max="31" width="0.75" style="128" customWidth="1"/>
    <col min="32" max="34" width="0.875" style="128" customWidth="1"/>
    <col min="35" max="37" width="0.75" style="128" customWidth="1"/>
    <col min="38" max="38" width="0.875" style="128" customWidth="1"/>
    <col min="39" max="39" width="0.75" style="128" customWidth="1"/>
    <col min="40" max="44" width="0.875" style="128" customWidth="1"/>
    <col min="45" max="47" width="0.75" style="128" customWidth="1"/>
    <col min="48" max="54" width="0.875" style="128" customWidth="1"/>
    <col min="55" max="56" width="0.75" style="128" customWidth="1"/>
    <col min="57" max="57" width="0.625" style="128" customWidth="1"/>
    <col min="58" max="64" width="0.875" style="128" customWidth="1"/>
    <col min="65" max="67" width="0.75" style="128" customWidth="1"/>
    <col min="68" max="73" width="0.875" style="128" customWidth="1"/>
    <col min="74" max="74" width="0.75" style="128" customWidth="1"/>
    <col min="75" max="75" width="0.875" style="128" customWidth="1"/>
    <col min="76" max="77" width="0.75" style="128" customWidth="1"/>
    <col min="78" max="83" width="0.875" style="128" customWidth="1"/>
    <col min="84" max="84" width="0.75" style="128" customWidth="1"/>
    <col min="85" max="85" width="0.875" style="128" customWidth="1"/>
    <col min="86" max="87" width="0.75" style="128" customWidth="1"/>
    <col min="88" max="89" width="0.875" style="128" customWidth="1"/>
    <col min="90" max="90" width="0.75" style="128" customWidth="1"/>
    <col min="91" max="95" width="0.875" style="128" customWidth="1"/>
    <col min="96" max="97" width="0.75" style="128" customWidth="1"/>
    <col min="98" max="16384" width="9" style="128"/>
  </cols>
  <sheetData>
    <row r="1" spans="2:97" ht="24" customHeight="1">
      <c r="B1" s="127" t="s">
        <v>189</v>
      </c>
    </row>
    <row r="2" spans="2:97" ht="24" customHeight="1">
      <c r="B2" s="129"/>
      <c r="CQ2" s="130"/>
      <c r="CS2" s="131" t="s">
        <v>369</v>
      </c>
    </row>
    <row r="3" spans="2:97" ht="7.5" customHeight="1">
      <c r="B3" s="132"/>
      <c r="C3" s="133"/>
      <c r="D3" s="133"/>
      <c r="E3" s="601" t="s">
        <v>23</v>
      </c>
      <c r="F3" s="602"/>
      <c r="G3" s="602"/>
      <c r="H3" s="602" t="s">
        <v>49</v>
      </c>
      <c r="I3" s="602"/>
      <c r="J3" s="602"/>
      <c r="K3" s="602"/>
      <c r="L3" s="602"/>
      <c r="M3" s="602"/>
      <c r="N3" s="602"/>
      <c r="O3" s="602"/>
      <c r="P3" s="602"/>
      <c r="Q3" s="602"/>
      <c r="R3" s="602" t="s">
        <v>50</v>
      </c>
      <c r="S3" s="602"/>
      <c r="T3" s="602"/>
      <c r="U3" s="602"/>
      <c r="V3" s="602"/>
      <c r="W3" s="602"/>
      <c r="X3" s="602"/>
      <c r="Y3" s="602"/>
      <c r="Z3" s="602"/>
      <c r="AA3" s="602"/>
      <c r="AB3" s="636" t="s">
        <v>51</v>
      </c>
      <c r="AC3" s="636"/>
      <c r="AD3" s="636"/>
      <c r="AE3" s="636"/>
      <c r="AF3" s="636"/>
      <c r="AG3" s="636"/>
      <c r="AH3" s="636"/>
      <c r="AI3" s="636"/>
      <c r="AJ3" s="636"/>
      <c r="AK3" s="636"/>
      <c r="AL3" s="636" t="s">
        <v>52</v>
      </c>
      <c r="AM3" s="636"/>
      <c r="AN3" s="636"/>
      <c r="AO3" s="636"/>
      <c r="AP3" s="636"/>
      <c r="AQ3" s="636"/>
      <c r="AR3" s="636"/>
      <c r="AS3" s="636"/>
      <c r="AT3" s="636"/>
      <c r="AU3" s="636"/>
      <c r="AV3" s="636" t="s">
        <v>53</v>
      </c>
      <c r="AW3" s="636"/>
      <c r="AX3" s="636"/>
      <c r="AY3" s="636"/>
      <c r="AZ3" s="636"/>
      <c r="BA3" s="636"/>
      <c r="BB3" s="636"/>
      <c r="BC3" s="636"/>
      <c r="BD3" s="636"/>
      <c r="BE3" s="636"/>
      <c r="BF3" s="636" t="s">
        <v>54</v>
      </c>
      <c r="BG3" s="636"/>
      <c r="BH3" s="636"/>
      <c r="BI3" s="636"/>
      <c r="BJ3" s="636"/>
      <c r="BK3" s="636"/>
      <c r="BL3" s="636"/>
      <c r="BM3" s="636"/>
      <c r="BN3" s="636"/>
      <c r="BO3" s="636"/>
      <c r="BP3" s="636" t="s">
        <v>55</v>
      </c>
      <c r="BQ3" s="636"/>
      <c r="BR3" s="636"/>
      <c r="BS3" s="636"/>
      <c r="BT3" s="636"/>
      <c r="BU3" s="636"/>
      <c r="BV3" s="636"/>
      <c r="BW3" s="636"/>
      <c r="BX3" s="636"/>
      <c r="BY3" s="636"/>
      <c r="BZ3" s="636" t="s">
        <v>56</v>
      </c>
      <c r="CA3" s="636"/>
      <c r="CB3" s="636"/>
      <c r="CC3" s="636"/>
      <c r="CD3" s="636"/>
      <c r="CE3" s="636"/>
      <c r="CF3" s="636"/>
      <c r="CG3" s="636"/>
      <c r="CH3" s="636"/>
      <c r="CI3" s="636"/>
      <c r="CJ3" s="636" t="s">
        <v>33</v>
      </c>
      <c r="CK3" s="636"/>
      <c r="CL3" s="636"/>
      <c r="CM3" s="636"/>
      <c r="CN3" s="636"/>
      <c r="CO3" s="636"/>
      <c r="CP3" s="636"/>
      <c r="CQ3" s="636"/>
      <c r="CR3" s="636"/>
      <c r="CS3" s="638"/>
    </row>
    <row r="4" spans="2:97" ht="7.5" customHeight="1">
      <c r="B4" s="134"/>
      <c r="C4" s="135"/>
      <c r="D4" s="127"/>
      <c r="E4" s="603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599"/>
      <c r="R4" s="599"/>
      <c r="S4" s="599"/>
      <c r="T4" s="599"/>
      <c r="U4" s="599"/>
      <c r="V4" s="599"/>
      <c r="W4" s="599"/>
      <c r="X4" s="599"/>
      <c r="Y4" s="599"/>
      <c r="Z4" s="599"/>
      <c r="AA4" s="599"/>
      <c r="AB4" s="637"/>
      <c r="AC4" s="637"/>
      <c r="AD4" s="637"/>
      <c r="AE4" s="637"/>
      <c r="AF4" s="637"/>
      <c r="AG4" s="637"/>
      <c r="AH4" s="637"/>
      <c r="AI4" s="637"/>
      <c r="AJ4" s="637"/>
      <c r="AK4" s="637"/>
      <c r="AL4" s="637"/>
      <c r="AM4" s="637"/>
      <c r="AN4" s="637"/>
      <c r="AO4" s="637"/>
      <c r="AP4" s="637"/>
      <c r="AQ4" s="637"/>
      <c r="AR4" s="637"/>
      <c r="AS4" s="637"/>
      <c r="AT4" s="637"/>
      <c r="AU4" s="637"/>
      <c r="AV4" s="637"/>
      <c r="AW4" s="637"/>
      <c r="AX4" s="637"/>
      <c r="AY4" s="637"/>
      <c r="AZ4" s="637"/>
      <c r="BA4" s="637"/>
      <c r="BB4" s="637"/>
      <c r="BC4" s="637"/>
      <c r="BD4" s="637"/>
      <c r="BE4" s="637"/>
      <c r="BF4" s="637"/>
      <c r="BG4" s="637"/>
      <c r="BH4" s="637"/>
      <c r="BI4" s="637"/>
      <c r="BJ4" s="637"/>
      <c r="BK4" s="637"/>
      <c r="BL4" s="637"/>
      <c r="BM4" s="637"/>
      <c r="BN4" s="637"/>
      <c r="BO4" s="637"/>
      <c r="BP4" s="637"/>
      <c r="BQ4" s="637"/>
      <c r="BR4" s="637"/>
      <c r="BS4" s="637"/>
      <c r="BT4" s="637"/>
      <c r="BU4" s="637"/>
      <c r="BV4" s="637"/>
      <c r="BW4" s="637"/>
      <c r="BX4" s="637"/>
      <c r="BY4" s="637"/>
      <c r="BZ4" s="637"/>
      <c r="CA4" s="637"/>
      <c r="CB4" s="637"/>
      <c r="CC4" s="637"/>
      <c r="CD4" s="637"/>
      <c r="CE4" s="637"/>
      <c r="CF4" s="637"/>
      <c r="CG4" s="637"/>
      <c r="CH4" s="637"/>
      <c r="CI4" s="637"/>
      <c r="CJ4" s="637"/>
      <c r="CK4" s="637"/>
      <c r="CL4" s="637"/>
      <c r="CM4" s="637"/>
      <c r="CN4" s="637"/>
      <c r="CO4" s="637"/>
      <c r="CP4" s="637"/>
      <c r="CQ4" s="637"/>
      <c r="CR4" s="637"/>
      <c r="CS4" s="639"/>
    </row>
    <row r="5" spans="2:97" ht="7.5" customHeight="1">
      <c r="B5" s="134"/>
      <c r="C5" s="127"/>
      <c r="D5" s="135"/>
      <c r="E5" s="604"/>
      <c r="F5" s="605"/>
      <c r="G5" s="605"/>
      <c r="H5" s="599"/>
      <c r="I5" s="599"/>
      <c r="J5" s="599"/>
      <c r="K5" s="599"/>
      <c r="L5" s="599"/>
      <c r="M5" s="599"/>
      <c r="N5" s="599"/>
      <c r="O5" s="599"/>
      <c r="P5" s="599"/>
      <c r="Q5" s="599"/>
      <c r="R5" s="599"/>
      <c r="S5" s="599"/>
      <c r="T5" s="599"/>
      <c r="U5" s="599"/>
      <c r="V5" s="599"/>
      <c r="W5" s="599"/>
      <c r="X5" s="599"/>
      <c r="Y5" s="599"/>
      <c r="Z5" s="599"/>
      <c r="AA5" s="599"/>
      <c r="AB5" s="637"/>
      <c r="AC5" s="637"/>
      <c r="AD5" s="637"/>
      <c r="AE5" s="637"/>
      <c r="AF5" s="637"/>
      <c r="AG5" s="637"/>
      <c r="AH5" s="637"/>
      <c r="AI5" s="637"/>
      <c r="AJ5" s="637"/>
      <c r="AK5" s="637"/>
      <c r="AL5" s="637"/>
      <c r="AM5" s="637"/>
      <c r="AN5" s="637"/>
      <c r="AO5" s="637"/>
      <c r="AP5" s="637"/>
      <c r="AQ5" s="637"/>
      <c r="AR5" s="637"/>
      <c r="AS5" s="637"/>
      <c r="AT5" s="637"/>
      <c r="AU5" s="637"/>
      <c r="AV5" s="637"/>
      <c r="AW5" s="637"/>
      <c r="AX5" s="637"/>
      <c r="AY5" s="637"/>
      <c r="AZ5" s="637"/>
      <c r="BA5" s="637"/>
      <c r="BB5" s="637"/>
      <c r="BC5" s="637"/>
      <c r="BD5" s="637"/>
      <c r="BE5" s="637"/>
      <c r="BF5" s="637"/>
      <c r="BG5" s="637"/>
      <c r="BH5" s="637"/>
      <c r="BI5" s="637"/>
      <c r="BJ5" s="637"/>
      <c r="BK5" s="637"/>
      <c r="BL5" s="637"/>
      <c r="BM5" s="637"/>
      <c r="BN5" s="637"/>
      <c r="BO5" s="637"/>
      <c r="BP5" s="637" t="s">
        <v>57</v>
      </c>
      <c r="BQ5" s="637"/>
      <c r="BR5" s="637"/>
      <c r="BS5" s="637"/>
      <c r="BT5" s="637"/>
      <c r="BU5" s="637"/>
      <c r="BV5" s="637"/>
      <c r="BW5" s="637"/>
      <c r="BX5" s="637"/>
      <c r="BY5" s="637"/>
      <c r="BZ5" s="637"/>
      <c r="CA5" s="637"/>
      <c r="CB5" s="637"/>
      <c r="CC5" s="637"/>
      <c r="CD5" s="637"/>
      <c r="CE5" s="637"/>
      <c r="CF5" s="637"/>
      <c r="CG5" s="637"/>
      <c r="CH5" s="637"/>
      <c r="CI5" s="637"/>
      <c r="CJ5" s="637"/>
      <c r="CK5" s="637"/>
      <c r="CL5" s="637"/>
      <c r="CM5" s="637"/>
      <c r="CN5" s="637"/>
      <c r="CO5" s="637"/>
      <c r="CP5" s="637"/>
      <c r="CQ5" s="637"/>
      <c r="CR5" s="637"/>
      <c r="CS5" s="639"/>
    </row>
    <row r="6" spans="2:97" ht="7.5" customHeight="1">
      <c r="B6" s="607" t="s">
        <v>58</v>
      </c>
      <c r="C6" s="608"/>
      <c r="D6" s="609"/>
      <c r="E6" s="135"/>
      <c r="F6" s="127"/>
      <c r="G6" s="136"/>
      <c r="H6" s="599"/>
      <c r="I6" s="599"/>
      <c r="J6" s="599"/>
      <c r="K6" s="599"/>
      <c r="L6" s="599"/>
      <c r="M6" s="599"/>
      <c r="N6" s="599"/>
      <c r="O6" s="599"/>
      <c r="P6" s="599"/>
      <c r="Q6" s="599"/>
      <c r="R6" s="599"/>
      <c r="S6" s="599"/>
      <c r="T6" s="599"/>
      <c r="U6" s="599"/>
      <c r="V6" s="599"/>
      <c r="W6" s="599"/>
      <c r="X6" s="599"/>
      <c r="Y6" s="599"/>
      <c r="Z6" s="599"/>
      <c r="AA6" s="599"/>
      <c r="AB6" s="637" t="s">
        <v>188</v>
      </c>
      <c r="AC6" s="637"/>
      <c r="AD6" s="637"/>
      <c r="AE6" s="637"/>
      <c r="AF6" s="637"/>
      <c r="AG6" s="637"/>
      <c r="AH6" s="637"/>
      <c r="AI6" s="637"/>
      <c r="AJ6" s="637"/>
      <c r="AK6" s="637"/>
      <c r="AL6" s="637" t="s">
        <v>50</v>
      </c>
      <c r="AM6" s="637"/>
      <c r="AN6" s="637"/>
      <c r="AO6" s="637"/>
      <c r="AP6" s="637"/>
      <c r="AQ6" s="637"/>
      <c r="AR6" s="637"/>
      <c r="AS6" s="637"/>
      <c r="AT6" s="637"/>
      <c r="AU6" s="637"/>
      <c r="AV6" s="640" t="s">
        <v>398</v>
      </c>
      <c r="AW6" s="637"/>
      <c r="AX6" s="637"/>
      <c r="AY6" s="637"/>
      <c r="AZ6" s="637"/>
      <c r="BA6" s="637"/>
      <c r="BB6" s="637"/>
      <c r="BC6" s="637"/>
      <c r="BD6" s="637"/>
      <c r="BE6" s="637"/>
      <c r="BF6" s="637" t="s">
        <v>59</v>
      </c>
      <c r="BG6" s="637"/>
      <c r="BH6" s="637"/>
      <c r="BI6" s="637"/>
      <c r="BJ6" s="637"/>
      <c r="BK6" s="637"/>
      <c r="BL6" s="637"/>
      <c r="BM6" s="637"/>
      <c r="BN6" s="637"/>
      <c r="BO6" s="637"/>
      <c r="BP6" s="637"/>
      <c r="BQ6" s="637"/>
      <c r="BR6" s="637"/>
      <c r="BS6" s="637"/>
      <c r="BT6" s="637"/>
      <c r="BU6" s="637"/>
      <c r="BV6" s="637"/>
      <c r="BW6" s="637"/>
      <c r="BX6" s="637"/>
      <c r="BY6" s="637"/>
      <c r="BZ6" s="637" t="s">
        <v>59</v>
      </c>
      <c r="CA6" s="637"/>
      <c r="CB6" s="637"/>
      <c r="CC6" s="637"/>
      <c r="CD6" s="637"/>
      <c r="CE6" s="637"/>
      <c r="CF6" s="637"/>
      <c r="CG6" s="637"/>
      <c r="CH6" s="637"/>
      <c r="CI6" s="637"/>
      <c r="CJ6" s="637" t="s">
        <v>60</v>
      </c>
      <c r="CK6" s="637"/>
      <c r="CL6" s="637"/>
      <c r="CM6" s="637"/>
      <c r="CN6" s="637"/>
      <c r="CO6" s="637"/>
      <c r="CP6" s="637"/>
      <c r="CQ6" s="637"/>
      <c r="CR6" s="637"/>
      <c r="CS6" s="639"/>
    </row>
    <row r="7" spans="2:97" ht="7.5" customHeight="1">
      <c r="B7" s="610"/>
      <c r="C7" s="599"/>
      <c r="D7" s="611"/>
      <c r="E7" s="127"/>
      <c r="F7" s="135"/>
      <c r="G7" s="137"/>
      <c r="H7" s="599"/>
      <c r="I7" s="599"/>
      <c r="J7" s="599"/>
      <c r="K7" s="599"/>
      <c r="L7" s="599"/>
      <c r="M7" s="599"/>
      <c r="N7" s="599"/>
      <c r="O7" s="599"/>
      <c r="P7" s="599"/>
      <c r="Q7" s="599"/>
      <c r="R7" s="599"/>
      <c r="S7" s="599"/>
      <c r="T7" s="599"/>
      <c r="U7" s="599"/>
      <c r="V7" s="599"/>
      <c r="W7" s="599"/>
      <c r="X7" s="599"/>
      <c r="Y7" s="599"/>
      <c r="Z7" s="599"/>
      <c r="AA7" s="599"/>
      <c r="AB7" s="637"/>
      <c r="AC7" s="637"/>
      <c r="AD7" s="637"/>
      <c r="AE7" s="637"/>
      <c r="AF7" s="637"/>
      <c r="AG7" s="637"/>
      <c r="AH7" s="637"/>
      <c r="AI7" s="637"/>
      <c r="AJ7" s="637"/>
      <c r="AK7" s="637"/>
      <c r="AL7" s="637"/>
      <c r="AM7" s="637"/>
      <c r="AN7" s="637"/>
      <c r="AO7" s="637"/>
      <c r="AP7" s="637"/>
      <c r="AQ7" s="637"/>
      <c r="AR7" s="637"/>
      <c r="AS7" s="637"/>
      <c r="AT7" s="637"/>
      <c r="AU7" s="637"/>
      <c r="AV7" s="637"/>
      <c r="AW7" s="637"/>
      <c r="AX7" s="637"/>
      <c r="AY7" s="637"/>
      <c r="AZ7" s="637"/>
      <c r="BA7" s="637"/>
      <c r="BB7" s="637"/>
      <c r="BC7" s="637"/>
      <c r="BD7" s="637"/>
      <c r="BE7" s="637"/>
      <c r="BF7" s="637"/>
      <c r="BG7" s="637"/>
      <c r="BH7" s="637"/>
      <c r="BI7" s="637"/>
      <c r="BJ7" s="637"/>
      <c r="BK7" s="637"/>
      <c r="BL7" s="637"/>
      <c r="BM7" s="637"/>
      <c r="BN7" s="637"/>
      <c r="BO7" s="637"/>
      <c r="BP7" s="637" t="s">
        <v>59</v>
      </c>
      <c r="BQ7" s="637"/>
      <c r="BR7" s="637"/>
      <c r="BS7" s="637"/>
      <c r="BT7" s="637"/>
      <c r="BU7" s="637"/>
      <c r="BV7" s="637"/>
      <c r="BW7" s="637"/>
      <c r="BX7" s="637"/>
      <c r="BY7" s="637"/>
      <c r="BZ7" s="637"/>
      <c r="CA7" s="637"/>
      <c r="CB7" s="637"/>
      <c r="CC7" s="637"/>
      <c r="CD7" s="637"/>
      <c r="CE7" s="637"/>
      <c r="CF7" s="637"/>
      <c r="CG7" s="637"/>
      <c r="CH7" s="637"/>
      <c r="CI7" s="637"/>
      <c r="CJ7" s="637"/>
      <c r="CK7" s="637"/>
      <c r="CL7" s="637"/>
      <c r="CM7" s="637"/>
      <c r="CN7" s="637"/>
      <c r="CO7" s="637"/>
      <c r="CP7" s="637"/>
      <c r="CQ7" s="637"/>
      <c r="CR7" s="637"/>
      <c r="CS7" s="639"/>
    </row>
    <row r="8" spans="2:97" ht="7.5" customHeight="1">
      <c r="B8" s="610"/>
      <c r="C8" s="599"/>
      <c r="D8" s="611"/>
      <c r="E8" s="138"/>
      <c r="F8" s="138"/>
      <c r="G8" s="139"/>
      <c r="H8" s="599"/>
      <c r="I8" s="599"/>
      <c r="J8" s="599"/>
      <c r="K8" s="599"/>
      <c r="L8" s="599"/>
      <c r="M8" s="599"/>
      <c r="N8" s="599"/>
      <c r="O8" s="599"/>
      <c r="P8" s="599"/>
      <c r="Q8" s="599"/>
      <c r="R8" s="599"/>
      <c r="S8" s="599"/>
      <c r="T8" s="599"/>
      <c r="U8" s="599"/>
      <c r="V8" s="599"/>
      <c r="W8" s="599"/>
      <c r="X8" s="599"/>
      <c r="Y8" s="599"/>
      <c r="Z8" s="599"/>
      <c r="AA8" s="599"/>
      <c r="AB8" s="608"/>
      <c r="AC8" s="608"/>
      <c r="AD8" s="608"/>
      <c r="AE8" s="608"/>
      <c r="AF8" s="608"/>
      <c r="AG8" s="608"/>
      <c r="AH8" s="608"/>
      <c r="AI8" s="608"/>
      <c r="AJ8" s="608"/>
      <c r="AK8" s="608"/>
      <c r="AL8" s="608"/>
      <c r="AM8" s="608"/>
      <c r="AN8" s="608"/>
      <c r="AO8" s="608"/>
      <c r="AP8" s="608"/>
      <c r="AQ8" s="608"/>
      <c r="AR8" s="608"/>
      <c r="AS8" s="608"/>
      <c r="AT8" s="608"/>
      <c r="AU8" s="608"/>
      <c r="AV8" s="608"/>
      <c r="AW8" s="608"/>
      <c r="AX8" s="608"/>
      <c r="AY8" s="608"/>
      <c r="AZ8" s="608"/>
      <c r="BA8" s="608"/>
      <c r="BB8" s="608"/>
      <c r="BC8" s="608"/>
      <c r="BD8" s="608"/>
      <c r="BE8" s="608"/>
      <c r="BF8" s="608"/>
      <c r="BG8" s="608"/>
      <c r="BH8" s="608"/>
      <c r="BI8" s="608"/>
      <c r="BJ8" s="608"/>
      <c r="BK8" s="608"/>
      <c r="BL8" s="608"/>
      <c r="BM8" s="608"/>
      <c r="BN8" s="608"/>
      <c r="BO8" s="608"/>
      <c r="BP8" s="608"/>
      <c r="BQ8" s="608"/>
      <c r="BR8" s="608"/>
      <c r="BS8" s="608"/>
      <c r="BT8" s="608"/>
      <c r="BU8" s="608"/>
      <c r="BV8" s="608"/>
      <c r="BW8" s="608"/>
      <c r="BX8" s="608"/>
      <c r="BY8" s="608"/>
      <c r="BZ8" s="608"/>
      <c r="CA8" s="608"/>
      <c r="CB8" s="608"/>
      <c r="CC8" s="608"/>
      <c r="CD8" s="608"/>
      <c r="CE8" s="608"/>
      <c r="CF8" s="608"/>
      <c r="CG8" s="608"/>
      <c r="CH8" s="608"/>
      <c r="CI8" s="608"/>
      <c r="CJ8" s="608"/>
      <c r="CK8" s="608"/>
      <c r="CL8" s="608"/>
      <c r="CM8" s="608"/>
      <c r="CN8" s="608"/>
      <c r="CO8" s="608"/>
      <c r="CP8" s="608"/>
      <c r="CQ8" s="608"/>
      <c r="CR8" s="608"/>
      <c r="CS8" s="641"/>
    </row>
    <row r="9" spans="2:97" ht="24" customHeight="1">
      <c r="B9" s="595" t="s">
        <v>381</v>
      </c>
      <c r="C9" s="596"/>
      <c r="D9" s="596"/>
      <c r="E9" s="596"/>
      <c r="F9" s="596"/>
      <c r="G9" s="597"/>
      <c r="H9" s="593">
        <v>33645</v>
      </c>
      <c r="I9" s="593"/>
      <c r="J9" s="593"/>
      <c r="K9" s="593"/>
      <c r="L9" s="593"/>
      <c r="M9" s="593"/>
      <c r="N9" s="593"/>
      <c r="O9" s="593"/>
      <c r="P9" s="593"/>
      <c r="Q9" s="593"/>
      <c r="R9" s="593">
        <v>10865</v>
      </c>
      <c r="S9" s="593"/>
      <c r="T9" s="593"/>
      <c r="U9" s="593"/>
      <c r="V9" s="593"/>
      <c r="W9" s="593"/>
      <c r="X9" s="593"/>
      <c r="Y9" s="593"/>
      <c r="Z9" s="593"/>
      <c r="AA9" s="593"/>
      <c r="AB9" s="593">
        <v>360</v>
      </c>
      <c r="AC9" s="593"/>
      <c r="AD9" s="593"/>
      <c r="AE9" s="593"/>
      <c r="AF9" s="593"/>
      <c r="AG9" s="593"/>
      <c r="AH9" s="593"/>
      <c r="AI9" s="593"/>
      <c r="AJ9" s="593"/>
      <c r="AK9" s="593"/>
      <c r="AL9" s="635">
        <v>224</v>
      </c>
      <c r="AM9" s="593"/>
      <c r="AN9" s="593"/>
      <c r="AO9" s="593"/>
      <c r="AP9" s="593"/>
      <c r="AQ9" s="593"/>
      <c r="AR9" s="593"/>
      <c r="AS9" s="593"/>
      <c r="AT9" s="593"/>
      <c r="AU9" s="593"/>
      <c r="AV9" s="622">
        <f t="shared" ref="AV9:AV14" si="0">+AB9/H9*1000</f>
        <v>10.699955416852429</v>
      </c>
      <c r="AW9" s="623"/>
      <c r="AX9" s="623"/>
      <c r="AY9" s="623"/>
      <c r="AZ9" s="623"/>
      <c r="BA9" s="623"/>
      <c r="BB9" s="623"/>
      <c r="BC9" s="623"/>
      <c r="BD9" s="623"/>
      <c r="BE9" s="624"/>
      <c r="BF9" s="593">
        <v>71</v>
      </c>
      <c r="BG9" s="593"/>
      <c r="BH9" s="593"/>
      <c r="BI9" s="593"/>
      <c r="BJ9" s="593"/>
      <c r="BK9" s="593"/>
      <c r="BL9" s="593"/>
      <c r="BM9" s="593"/>
      <c r="BN9" s="593"/>
      <c r="BO9" s="593"/>
      <c r="BP9" s="593">
        <v>108</v>
      </c>
      <c r="BQ9" s="593"/>
      <c r="BR9" s="593"/>
      <c r="BS9" s="593"/>
      <c r="BT9" s="593"/>
      <c r="BU9" s="593"/>
      <c r="BV9" s="593"/>
      <c r="BW9" s="593"/>
      <c r="BX9" s="593"/>
      <c r="BY9" s="593"/>
      <c r="BZ9" s="593">
        <v>25</v>
      </c>
      <c r="CA9" s="593"/>
      <c r="CB9" s="593"/>
      <c r="CC9" s="593"/>
      <c r="CD9" s="593"/>
      <c r="CE9" s="593"/>
      <c r="CF9" s="593"/>
      <c r="CG9" s="593"/>
      <c r="CH9" s="593"/>
      <c r="CI9" s="593"/>
      <c r="CJ9" s="593">
        <v>19</v>
      </c>
      <c r="CK9" s="593"/>
      <c r="CL9" s="593"/>
      <c r="CM9" s="593"/>
      <c r="CN9" s="593"/>
      <c r="CO9" s="593"/>
      <c r="CP9" s="593"/>
      <c r="CQ9" s="593"/>
      <c r="CR9" s="593"/>
      <c r="CS9" s="594"/>
    </row>
    <row r="10" spans="2:97" ht="24" customHeight="1">
      <c r="B10" s="595" t="s">
        <v>185</v>
      </c>
      <c r="C10" s="596"/>
      <c r="D10" s="596"/>
      <c r="E10" s="596"/>
      <c r="F10" s="596"/>
      <c r="G10" s="597"/>
      <c r="H10" s="593">
        <v>34015</v>
      </c>
      <c r="I10" s="593"/>
      <c r="J10" s="593"/>
      <c r="K10" s="593"/>
      <c r="L10" s="593"/>
      <c r="M10" s="593"/>
      <c r="N10" s="593"/>
      <c r="O10" s="593"/>
      <c r="P10" s="593"/>
      <c r="Q10" s="593"/>
      <c r="R10" s="593">
        <v>11527</v>
      </c>
      <c r="S10" s="593"/>
      <c r="T10" s="593"/>
      <c r="U10" s="593"/>
      <c r="V10" s="593"/>
      <c r="W10" s="593"/>
      <c r="X10" s="593"/>
      <c r="Y10" s="593"/>
      <c r="Z10" s="593"/>
      <c r="AA10" s="593"/>
      <c r="AB10" s="593">
        <v>371</v>
      </c>
      <c r="AC10" s="593"/>
      <c r="AD10" s="593"/>
      <c r="AE10" s="593"/>
      <c r="AF10" s="593"/>
      <c r="AG10" s="593"/>
      <c r="AH10" s="593"/>
      <c r="AI10" s="593"/>
      <c r="AJ10" s="593"/>
      <c r="AK10" s="593"/>
      <c r="AL10" s="589">
        <v>234</v>
      </c>
      <c r="AM10" s="589"/>
      <c r="AN10" s="589"/>
      <c r="AO10" s="589"/>
      <c r="AP10" s="589"/>
      <c r="AQ10" s="589"/>
      <c r="AR10" s="589"/>
      <c r="AS10" s="589"/>
      <c r="AT10" s="589"/>
      <c r="AU10" s="589"/>
      <c r="AV10" s="622">
        <f t="shared" ref="AV10" si="1">+AB10/H10*1000</f>
        <v>10.906952814934588</v>
      </c>
      <c r="AW10" s="623"/>
      <c r="AX10" s="623"/>
      <c r="AY10" s="623"/>
      <c r="AZ10" s="623"/>
      <c r="BA10" s="623"/>
      <c r="BB10" s="623"/>
      <c r="BC10" s="623"/>
      <c r="BD10" s="623"/>
      <c r="BE10" s="624"/>
      <c r="BF10" s="589">
        <v>78</v>
      </c>
      <c r="BG10" s="589"/>
      <c r="BH10" s="589"/>
      <c r="BI10" s="589"/>
      <c r="BJ10" s="589"/>
      <c r="BK10" s="589"/>
      <c r="BL10" s="589"/>
      <c r="BM10" s="589"/>
      <c r="BN10" s="589"/>
      <c r="BO10" s="589"/>
      <c r="BP10" s="589">
        <v>108</v>
      </c>
      <c r="BQ10" s="589"/>
      <c r="BR10" s="589"/>
      <c r="BS10" s="589"/>
      <c r="BT10" s="589"/>
      <c r="BU10" s="589"/>
      <c r="BV10" s="589"/>
      <c r="BW10" s="589"/>
      <c r="BX10" s="589"/>
      <c r="BY10" s="589"/>
      <c r="BZ10" s="589">
        <v>26</v>
      </c>
      <c r="CA10" s="589"/>
      <c r="CB10" s="589"/>
      <c r="CC10" s="589"/>
      <c r="CD10" s="589"/>
      <c r="CE10" s="589"/>
      <c r="CF10" s="589"/>
      <c r="CG10" s="589"/>
      <c r="CH10" s="589"/>
      <c r="CI10" s="589"/>
      <c r="CJ10" s="589">
        <v>21</v>
      </c>
      <c r="CK10" s="589"/>
      <c r="CL10" s="589"/>
      <c r="CM10" s="589"/>
      <c r="CN10" s="589"/>
      <c r="CO10" s="589"/>
      <c r="CP10" s="589"/>
      <c r="CQ10" s="589"/>
      <c r="CR10" s="589"/>
      <c r="CS10" s="590"/>
    </row>
    <row r="11" spans="2:97" ht="24" customHeight="1">
      <c r="B11" s="595" t="s">
        <v>382</v>
      </c>
      <c r="C11" s="596"/>
      <c r="D11" s="596"/>
      <c r="E11" s="596"/>
      <c r="F11" s="596"/>
      <c r="G11" s="597"/>
      <c r="H11" s="631">
        <v>34830</v>
      </c>
      <c r="I11" s="632"/>
      <c r="J11" s="632"/>
      <c r="K11" s="632"/>
      <c r="L11" s="632"/>
      <c r="M11" s="632"/>
      <c r="N11" s="632"/>
      <c r="O11" s="632"/>
      <c r="P11" s="632"/>
      <c r="Q11" s="633"/>
      <c r="R11" s="631">
        <v>11875</v>
      </c>
      <c r="S11" s="632"/>
      <c r="T11" s="632"/>
      <c r="U11" s="632"/>
      <c r="V11" s="632"/>
      <c r="W11" s="632"/>
      <c r="X11" s="632"/>
      <c r="Y11" s="632"/>
      <c r="Z11" s="632"/>
      <c r="AA11" s="633"/>
      <c r="AB11" s="631">
        <v>393</v>
      </c>
      <c r="AC11" s="632"/>
      <c r="AD11" s="632"/>
      <c r="AE11" s="632"/>
      <c r="AF11" s="632"/>
      <c r="AG11" s="632"/>
      <c r="AH11" s="632"/>
      <c r="AI11" s="632"/>
      <c r="AJ11" s="632"/>
      <c r="AK11" s="633"/>
      <c r="AL11" s="631">
        <v>263</v>
      </c>
      <c r="AM11" s="632"/>
      <c r="AN11" s="632"/>
      <c r="AO11" s="632"/>
      <c r="AP11" s="632"/>
      <c r="AQ11" s="632"/>
      <c r="AR11" s="632"/>
      <c r="AS11" s="632"/>
      <c r="AT11" s="632"/>
      <c r="AU11" s="633"/>
      <c r="AV11" s="622">
        <f t="shared" ref="AV11" si="2">+AB11/H11*1000</f>
        <v>11.28337639965547</v>
      </c>
      <c r="AW11" s="623"/>
      <c r="AX11" s="623"/>
      <c r="AY11" s="623"/>
      <c r="AZ11" s="623"/>
      <c r="BA11" s="623"/>
      <c r="BB11" s="623"/>
      <c r="BC11" s="623"/>
      <c r="BD11" s="623"/>
      <c r="BE11" s="624"/>
      <c r="BF11" s="631">
        <v>98</v>
      </c>
      <c r="BG11" s="632"/>
      <c r="BH11" s="632"/>
      <c r="BI11" s="632"/>
      <c r="BJ11" s="632"/>
      <c r="BK11" s="632"/>
      <c r="BL11" s="632"/>
      <c r="BM11" s="632"/>
      <c r="BN11" s="632"/>
      <c r="BO11" s="633"/>
      <c r="BP11" s="631">
        <v>116</v>
      </c>
      <c r="BQ11" s="632"/>
      <c r="BR11" s="632"/>
      <c r="BS11" s="632"/>
      <c r="BT11" s="632"/>
      <c r="BU11" s="632"/>
      <c r="BV11" s="632"/>
      <c r="BW11" s="632"/>
      <c r="BX11" s="632"/>
      <c r="BY11" s="633"/>
      <c r="BZ11" s="631">
        <v>25</v>
      </c>
      <c r="CA11" s="632"/>
      <c r="CB11" s="632"/>
      <c r="CC11" s="632"/>
      <c r="CD11" s="632"/>
      <c r="CE11" s="632"/>
      <c r="CF11" s="632"/>
      <c r="CG11" s="632"/>
      <c r="CH11" s="632"/>
      <c r="CI11" s="633"/>
      <c r="CJ11" s="631">
        <v>23</v>
      </c>
      <c r="CK11" s="632"/>
      <c r="CL11" s="632"/>
      <c r="CM11" s="632"/>
      <c r="CN11" s="632"/>
      <c r="CO11" s="632"/>
      <c r="CP11" s="632"/>
      <c r="CQ11" s="632"/>
      <c r="CR11" s="632"/>
      <c r="CS11" s="634"/>
    </row>
    <row r="12" spans="2:97" ht="24" customHeight="1">
      <c r="B12" s="595" t="s">
        <v>383</v>
      </c>
      <c r="C12" s="596"/>
      <c r="D12" s="596"/>
      <c r="E12" s="596"/>
      <c r="F12" s="596"/>
      <c r="G12" s="597"/>
      <c r="H12" s="593">
        <v>34739</v>
      </c>
      <c r="I12" s="593"/>
      <c r="J12" s="593"/>
      <c r="K12" s="593"/>
      <c r="L12" s="593"/>
      <c r="M12" s="593"/>
      <c r="N12" s="593"/>
      <c r="O12" s="593"/>
      <c r="P12" s="593"/>
      <c r="Q12" s="593"/>
      <c r="R12" s="593">
        <v>12134</v>
      </c>
      <c r="S12" s="593"/>
      <c r="T12" s="593"/>
      <c r="U12" s="593"/>
      <c r="V12" s="593"/>
      <c r="W12" s="593"/>
      <c r="X12" s="593"/>
      <c r="Y12" s="593"/>
      <c r="Z12" s="593"/>
      <c r="AA12" s="593"/>
      <c r="AB12" s="593">
        <v>447</v>
      </c>
      <c r="AC12" s="593"/>
      <c r="AD12" s="593"/>
      <c r="AE12" s="593"/>
      <c r="AF12" s="593"/>
      <c r="AG12" s="593"/>
      <c r="AH12" s="593"/>
      <c r="AI12" s="593"/>
      <c r="AJ12" s="593"/>
      <c r="AK12" s="593"/>
      <c r="AL12" s="635">
        <v>294</v>
      </c>
      <c r="AM12" s="593"/>
      <c r="AN12" s="593"/>
      <c r="AO12" s="593"/>
      <c r="AP12" s="593"/>
      <c r="AQ12" s="593"/>
      <c r="AR12" s="593"/>
      <c r="AS12" s="593"/>
      <c r="AT12" s="593"/>
      <c r="AU12" s="593"/>
      <c r="AV12" s="622">
        <f t="shared" si="0"/>
        <v>12.867382480785285</v>
      </c>
      <c r="AW12" s="623"/>
      <c r="AX12" s="623"/>
      <c r="AY12" s="623"/>
      <c r="AZ12" s="623"/>
      <c r="BA12" s="623"/>
      <c r="BB12" s="623"/>
      <c r="BC12" s="623"/>
      <c r="BD12" s="623"/>
      <c r="BE12" s="624"/>
      <c r="BF12" s="593">
        <v>87</v>
      </c>
      <c r="BG12" s="593"/>
      <c r="BH12" s="593"/>
      <c r="BI12" s="593"/>
      <c r="BJ12" s="593"/>
      <c r="BK12" s="593"/>
      <c r="BL12" s="593"/>
      <c r="BM12" s="593"/>
      <c r="BN12" s="593"/>
      <c r="BO12" s="593"/>
      <c r="BP12" s="593">
        <v>152</v>
      </c>
      <c r="BQ12" s="593"/>
      <c r="BR12" s="593"/>
      <c r="BS12" s="593"/>
      <c r="BT12" s="593"/>
      <c r="BU12" s="593"/>
      <c r="BV12" s="593"/>
      <c r="BW12" s="593"/>
      <c r="BX12" s="593"/>
      <c r="BY12" s="593"/>
      <c r="BZ12" s="593">
        <v>25</v>
      </c>
      <c r="CA12" s="593"/>
      <c r="CB12" s="593"/>
      <c r="CC12" s="593"/>
      <c r="CD12" s="593"/>
      <c r="CE12" s="593"/>
      <c r="CF12" s="593"/>
      <c r="CG12" s="593"/>
      <c r="CH12" s="593"/>
      <c r="CI12" s="593"/>
      <c r="CJ12" s="593">
        <v>30</v>
      </c>
      <c r="CK12" s="593"/>
      <c r="CL12" s="593"/>
      <c r="CM12" s="593"/>
      <c r="CN12" s="593"/>
      <c r="CO12" s="593"/>
      <c r="CP12" s="593"/>
      <c r="CQ12" s="593"/>
      <c r="CR12" s="593"/>
      <c r="CS12" s="594"/>
    </row>
    <row r="13" spans="2:97" ht="24" customHeight="1">
      <c r="B13" s="595" t="s">
        <v>384</v>
      </c>
      <c r="C13" s="596"/>
      <c r="D13" s="596"/>
      <c r="E13" s="596"/>
      <c r="F13" s="596"/>
      <c r="G13" s="597"/>
      <c r="H13" s="593">
        <v>35137</v>
      </c>
      <c r="I13" s="593"/>
      <c r="J13" s="593"/>
      <c r="K13" s="593"/>
      <c r="L13" s="593"/>
      <c r="M13" s="593"/>
      <c r="N13" s="593"/>
      <c r="O13" s="593"/>
      <c r="P13" s="593"/>
      <c r="Q13" s="593"/>
      <c r="R13" s="593">
        <v>12405</v>
      </c>
      <c r="S13" s="593"/>
      <c r="T13" s="593"/>
      <c r="U13" s="593"/>
      <c r="V13" s="593"/>
      <c r="W13" s="593"/>
      <c r="X13" s="593"/>
      <c r="Y13" s="593"/>
      <c r="Z13" s="593"/>
      <c r="AA13" s="593"/>
      <c r="AB13" s="593">
        <v>485</v>
      </c>
      <c r="AC13" s="593"/>
      <c r="AD13" s="593"/>
      <c r="AE13" s="593"/>
      <c r="AF13" s="593"/>
      <c r="AG13" s="593"/>
      <c r="AH13" s="593"/>
      <c r="AI13" s="593"/>
      <c r="AJ13" s="593"/>
      <c r="AK13" s="593"/>
      <c r="AL13" s="589">
        <v>333</v>
      </c>
      <c r="AM13" s="589"/>
      <c r="AN13" s="589"/>
      <c r="AO13" s="589"/>
      <c r="AP13" s="589"/>
      <c r="AQ13" s="589"/>
      <c r="AR13" s="589"/>
      <c r="AS13" s="589"/>
      <c r="AT13" s="589"/>
      <c r="AU13" s="589"/>
      <c r="AV13" s="622">
        <f t="shared" si="0"/>
        <v>13.803113527051257</v>
      </c>
      <c r="AW13" s="623"/>
      <c r="AX13" s="623"/>
      <c r="AY13" s="623"/>
      <c r="AZ13" s="623"/>
      <c r="BA13" s="623"/>
      <c r="BB13" s="623"/>
      <c r="BC13" s="623"/>
      <c r="BD13" s="623"/>
      <c r="BE13" s="624"/>
      <c r="BF13" s="589">
        <v>100</v>
      </c>
      <c r="BG13" s="589"/>
      <c r="BH13" s="589"/>
      <c r="BI13" s="589"/>
      <c r="BJ13" s="589"/>
      <c r="BK13" s="589"/>
      <c r="BL13" s="589"/>
      <c r="BM13" s="589"/>
      <c r="BN13" s="589"/>
      <c r="BO13" s="589"/>
      <c r="BP13" s="589">
        <v>175</v>
      </c>
      <c r="BQ13" s="589"/>
      <c r="BR13" s="589"/>
      <c r="BS13" s="589"/>
      <c r="BT13" s="589"/>
      <c r="BU13" s="589"/>
      <c r="BV13" s="589"/>
      <c r="BW13" s="589"/>
      <c r="BX13" s="589"/>
      <c r="BY13" s="589"/>
      <c r="BZ13" s="589">
        <v>27</v>
      </c>
      <c r="CA13" s="589"/>
      <c r="CB13" s="589"/>
      <c r="CC13" s="589"/>
      <c r="CD13" s="589"/>
      <c r="CE13" s="589"/>
      <c r="CF13" s="589"/>
      <c r="CG13" s="589"/>
      <c r="CH13" s="589"/>
      <c r="CI13" s="589"/>
      <c r="CJ13" s="589">
        <v>31</v>
      </c>
      <c r="CK13" s="589"/>
      <c r="CL13" s="589"/>
      <c r="CM13" s="589"/>
      <c r="CN13" s="589"/>
      <c r="CO13" s="589"/>
      <c r="CP13" s="589"/>
      <c r="CQ13" s="589"/>
      <c r="CR13" s="589"/>
      <c r="CS13" s="590"/>
    </row>
    <row r="14" spans="2:97" ht="24" customHeight="1">
      <c r="B14" s="595" t="s">
        <v>385</v>
      </c>
      <c r="C14" s="596"/>
      <c r="D14" s="596"/>
      <c r="E14" s="596"/>
      <c r="F14" s="596"/>
      <c r="G14" s="597"/>
      <c r="H14" s="631">
        <v>35591</v>
      </c>
      <c r="I14" s="632"/>
      <c r="J14" s="632"/>
      <c r="K14" s="632"/>
      <c r="L14" s="632"/>
      <c r="M14" s="632"/>
      <c r="N14" s="632"/>
      <c r="O14" s="632"/>
      <c r="P14" s="632"/>
      <c r="Q14" s="633"/>
      <c r="R14" s="631">
        <v>12741</v>
      </c>
      <c r="S14" s="632"/>
      <c r="T14" s="632"/>
      <c r="U14" s="632"/>
      <c r="V14" s="632"/>
      <c r="W14" s="632"/>
      <c r="X14" s="632"/>
      <c r="Y14" s="632"/>
      <c r="Z14" s="632"/>
      <c r="AA14" s="633"/>
      <c r="AB14" s="631">
        <v>523</v>
      </c>
      <c r="AC14" s="632"/>
      <c r="AD14" s="632"/>
      <c r="AE14" s="632"/>
      <c r="AF14" s="632"/>
      <c r="AG14" s="632"/>
      <c r="AH14" s="632"/>
      <c r="AI14" s="632"/>
      <c r="AJ14" s="632"/>
      <c r="AK14" s="633"/>
      <c r="AL14" s="631">
        <v>347</v>
      </c>
      <c r="AM14" s="632"/>
      <c r="AN14" s="632"/>
      <c r="AO14" s="632"/>
      <c r="AP14" s="632"/>
      <c r="AQ14" s="632"/>
      <c r="AR14" s="632"/>
      <c r="AS14" s="632"/>
      <c r="AT14" s="632"/>
      <c r="AU14" s="633"/>
      <c r="AV14" s="622">
        <f t="shared" si="0"/>
        <v>14.694726194824534</v>
      </c>
      <c r="AW14" s="623"/>
      <c r="AX14" s="623"/>
      <c r="AY14" s="623"/>
      <c r="AZ14" s="623"/>
      <c r="BA14" s="623"/>
      <c r="BB14" s="623"/>
      <c r="BC14" s="623"/>
      <c r="BD14" s="623"/>
      <c r="BE14" s="624"/>
      <c r="BF14" s="631">
        <v>95</v>
      </c>
      <c r="BG14" s="632"/>
      <c r="BH14" s="632"/>
      <c r="BI14" s="632"/>
      <c r="BJ14" s="632"/>
      <c r="BK14" s="632"/>
      <c r="BL14" s="632"/>
      <c r="BM14" s="632"/>
      <c r="BN14" s="632"/>
      <c r="BO14" s="633"/>
      <c r="BP14" s="631">
        <v>183</v>
      </c>
      <c r="BQ14" s="632"/>
      <c r="BR14" s="632"/>
      <c r="BS14" s="632"/>
      <c r="BT14" s="632"/>
      <c r="BU14" s="632"/>
      <c r="BV14" s="632"/>
      <c r="BW14" s="632"/>
      <c r="BX14" s="632"/>
      <c r="BY14" s="633"/>
      <c r="BZ14" s="631">
        <v>24</v>
      </c>
      <c r="CA14" s="632"/>
      <c r="CB14" s="632"/>
      <c r="CC14" s="632"/>
      <c r="CD14" s="632"/>
      <c r="CE14" s="632"/>
      <c r="CF14" s="632"/>
      <c r="CG14" s="632"/>
      <c r="CH14" s="632"/>
      <c r="CI14" s="633"/>
      <c r="CJ14" s="631">
        <v>45</v>
      </c>
      <c r="CK14" s="632"/>
      <c r="CL14" s="632"/>
      <c r="CM14" s="632"/>
      <c r="CN14" s="632"/>
      <c r="CO14" s="632"/>
      <c r="CP14" s="632"/>
      <c r="CQ14" s="632"/>
      <c r="CR14" s="632"/>
      <c r="CS14" s="634"/>
    </row>
    <row r="15" spans="2:97" ht="24" customHeight="1">
      <c r="B15" s="595" t="s">
        <v>386</v>
      </c>
      <c r="C15" s="596"/>
      <c r="D15" s="596"/>
      <c r="E15" s="596"/>
      <c r="F15" s="596"/>
      <c r="G15" s="597"/>
      <c r="H15" s="588">
        <v>36079</v>
      </c>
      <c r="I15" s="588"/>
      <c r="J15" s="588"/>
      <c r="K15" s="588"/>
      <c r="L15" s="588"/>
      <c r="M15" s="588"/>
      <c r="N15" s="588"/>
      <c r="O15" s="588"/>
      <c r="P15" s="588"/>
      <c r="Q15" s="588"/>
      <c r="R15" s="588">
        <v>12941</v>
      </c>
      <c r="S15" s="588"/>
      <c r="T15" s="588"/>
      <c r="U15" s="588"/>
      <c r="V15" s="588"/>
      <c r="W15" s="588"/>
      <c r="X15" s="588"/>
      <c r="Y15" s="588"/>
      <c r="Z15" s="588"/>
      <c r="AA15" s="588"/>
      <c r="AB15" s="588">
        <v>528</v>
      </c>
      <c r="AC15" s="588"/>
      <c r="AD15" s="588"/>
      <c r="AE15" s="588"/>
      <c r="AF15" s="588"/>
      <c r="AG15" s="588"/>
      <c r="AH15" s="588"/>
      <c r="AI15" s="588"/>
      <c r="AJ15" s="588"/>
      <c r="AK15" s="588"/>
      <c r="AL15" s="630">
        <v>355</v>
      </c>
      <c r="AM15" s="588"/>
      <c r="AN15" s="588"/>
      <c r="AO15" s="588"/>
      <c r="AP15" s="588"/>
      <c r="AQ15" s="588"/>
      <c r="AR15" s="588"/>
      <c r="AS15" s="588"/>
      <c r="AT15" s="588"/>
      <c r="AU15" s="588"/>
      <c r="AV15" s="622">
        <f t="shared" ref="AV15" si="3">+AB15/H15*1000</f>
        <v>14.634551955431137</v>
      </c>
      <c r="AW15" s="623"/>
      <c r="AX15" s="623"/>
      <c r="AY15" s="623"/>
      <c r="AZ15" s="623"/>
      <c r="BA15" s="623"/>
      <c r="BB15" s="623"/>
      <c r="BC15" s="623"/>
      <c r="BD15" s="623"/>
      <c r="BE15" s="624"/>
      <c r="BF15" s="588">
        <v>119</v>
      </c>
      <c r="BG15" s="588"/>
      <c r="BH15" s="588"/>
      <c r="BI15" s="588"/>
      <c r="BJ15" s="588"/>
      <c r="BK15" s="588"/>
      <c r="BL15" s="588"/>
      <c r="BM15" s="588"/>
      <c r="BN15" s="588"/>
      <c r="BO15" s="588"/>
      <c r="BP15" s="588">
        <v>160</v>
      </c>
      <c r="BQ15" s="588"/>
      <c r="BR15" s="588"/>
      <c r="BS15" s="588"/>
      <c r="BT15" s="588"/>
      <c r="BU15" s="588"/>
      <c r="BV15" s="588"/>
      <c r="BW15" s="588"/>
      <c r="BX15" s="588"/>
      <c r="BY15" s="588"/>
      <c r="BZ15" s="588">
        <v>26</v>
      </c>
      <c r="CA15" s="588"/>
      <c r="CB15" s="588"/>
      <c r="CC15" s="588"/>
      <c r="CD15" s="588"/>
      <c r="CE15" s="588"/>
      <c r="CF15" s="588"/>
      <c r="CG15" s="588"/>
      <c r="CH15" s="588"/>
      <c r="CI15" s="588"/>
      <c r="CJ15" s="588">
        <v>50</v>
      </c>
      <c r="CK15" s="588"/>
      <c r="CL15" s="588"/>
      <c r="CM15" s="588"/>
      <c r="CN15" s="588"/>
      <c r="CO15" s="588"/>
      <c r="CP15" s="588"/>
      <c r="CQ15" s="588"/>
      <c r="CR15" s="588"/>
      <c r="CS15" s="612"/>
    </row>
    <row r="16" spans="2:97" ht="24" customHeight="1">
      <c r="B16" s="595" t="s">
        <v>387</v>
      </c>
      <c r="C16" s="596"/>
      <c r="D16" s="596"/>
      <c r="E16" s="596"/>
      <c r="F16" s="596"/>
      <c r="G16" s="597"/>
      <c r="H16" s="591">
        <v>36663</v>
      </c>
      <c r="I16" s="591"/>
      <c r="J16" s="591"/>
      <c r="K16" s="591"/>
      <c r="L16" s="591"/>
      <c r="M16" s="591"/>
      <c r="N16" s="591"/>
      <c r="O16" s="591"/>
      <c r="P16" s="591"/>
      <c r="Q16" s="591"/>
      <c r="R16" s="591">
        <v>13384</v>
      </c>
      <c r="S16" s="591"/>
      <c r="T16" s="591"/>
      <c r="U16" s="591"/>
      <c r="V16" s="591"/>
      <c r="W16" s="591"/>
      <c r="X16" s="591"/>
      <c r="Y16" s="591"/>
      <c r="Z16" s="591"/>
      <c r="AA16" s="591"/>
      <c r="AB16" s="591">
        <v>487</v>
      </c>
      <c r="AC16" s="591"/>
      <c r="AD16" s="591"/>
      <c r="AE16" s="591"/>
      <c r="AF16" s="591"/>
      <c r="AG16" s="591"/>
      <c r="AH16" s="591"/>
      <c r="AI16" s="591"/>
      <c r="AJ16" s="591"/>
      <c r="AK16" s="591"/>
      <c r="AL16" s="588">
        <v>343</v>
      </c>
      <c r="AM16" s="588"/>
      <c r="AN16" s="588"/>
      <c r="AO16" s="588"/>
      <c r="AP16" s="588"/>
      <c r="AQ16" s="588"/>
      <c r="AR16" s="588"/>
      <c r="AS16" s="588"/>
      <c r="AT16" s="588"/>
      <c r="AU16" s="588"/>
      <c r="AV16" s="622">
        <f t="shared" ref="AV16" si="4">+AB16/H16*1000</f>
        <v>13.283146496467827</v>
      </c>
      <c r="AW16" s="623"/>
      <c r="AX16" s="623"/>
      <c r="AY16" s="623"/>
      <c r="AZ16" s="623"/>
      <c r="BA16" s="623"/>
      <c r="BB16" s="623"/>
      <c r="BC16" s="623"/>
      <c r="BD16" s="623"/>
      <c r="BE16" s="624"/>
      <c r="BF16" s="588">
        <v>117</v>
      </c>
      <c r="BG16" s="588"/>
      <c r="BH16" s="588"/>
      <c r="BI16" s="588"/>
      <c r="BJ16" s="588"/>
      <c r="BK16" s="588"/>
      <c r="BL16" s="588"/>
      <c r="BM16" s="588"/>
      <c r="BN16" s="588"/>
      <c r="BO16" s="588"/>
      <c r="BP16" s="588">
        <v>146</v>
      </c>
      <c r="BQ16" s="588"/>
      <c r="BR16" s="588"/>
      <c r="BS16" s="588"/>
      <c r="BT16" s="588"/>
      <c r="BU16" s="588"/>
      <c r="BV16" s="588"/>
      <c r="BW16" s="588"/>
      <c r="BX16" s="588"/>
      <c r="BY16" s="588"/>
      <c r="BZ16" s="588">
        <v>19</v>
      </c>
      <c r="CA16" s="588"/>
      <c r="CB16" s="588"/>
      <c r="CC16" s="588"/>
      <c r="CD16" s="588"/>
      <c r="CE16" s="588"/>
      <c r="CF16" s="588"/>
      <c r="CG16" s="588"/>
      <c r="CH16" s="588"/>
      <c r="CI16" s="588"/>
      <c r="CJ16" s="588">
        <v>61</v>
      </c>
      <c r="CK16" s="588"/>
      <c r="CL16" s="588"/>
      <c r="CM16" s="588"/>
      <c r="CN16" s="588"/>
      <c r="CO16" s="588"/>
      <c r="CP16" s="588"/>
      <c r="CQ16" s="588"/>
      <c r="CR16" s="588"/>
      <c r="CS16" s="612"/>
    </row>
    <row r="17" spans="2:97" ht="24" customHeight="1">
      <c r="B17" s="595" t="s">
        <v>388</v>
      </c>
      <c r="C17" s="596"/>
      <c r="D17" s="596"/>
      <c r="E17" s="596"/>
      <c r="F17" s="596"/>
      <c r="G17" s="597"/>
      <c r="H17" s="625">
        <v>36989</v>
      </c>
      <c r="I17" s="626"/>
      <c r="J17" s="626"/>
      <c r="K17" s="626"/>
      <c r="L17" s="626"/>
      <c r="M17" s="626"/>
      <c r="N17" s="626"/>
      <c r="O17" s="626"/>
      <c r="P17" s="626"/>
      <c r="Q17" s="630"/>
      <c r="R17" s="625">
        <v>13638</v>
      </c>
      <c r="S17" s="626"/>
      <c r="T17" s="626"/>
      <c r="U17" s="626"/>
      <c r="V17" s="626"/>
      <c r="W17" s="626"/>
      <c r="X17" s="626"/>
      <c r="Y17" s="626"/>
      <c r="Z17" s="626"/>
      <c r="AA17" s="630"/>
      <c r="AB17" s="625">
        <v>491</v>
      </c>
      <c r="AC17" s="626"/>
      <c r="AD17" s="626"/>
      <c r="AE17" s="626"/>
      <c r="AF17" s="626"/>
      <c r="AG17" s="626"/>
      <c r="AH17" s="626"/>
      <c r="AI17" s="626"/>
      <c r="AJ17" s="626"/>
      <c r="AK17" s="630"/>
      <c r="AL17" s="625">
        <v>354</v>
      </c>
      <c r="AM17" s="626"/>
      <c r="AN17" s="626"/>
      <c r="AO17" s="626"/>
      <c r="AP17" s="626"/>
      <c r="AQ17" s="626"/>
      <c r="AR17" s="626"/>
      <c r="AS17" s="626"/>
      <c r="AT17" s="626"/>
      <c r="AU17" s="630"/>
      <c r="AV17" s="622">
        <f t="shared" ref="AV17" si="5">+AB17/H17*1000</f>
        <v>13.274216659006731</v>
      </c>
      <c r="AW17" s="623"/>
      <c r="AX17" s="623"/>
      <c r="AY17" s="623"/>
      <c r="AZ17" s="623"/>
      <c r="BA17" s="623"/>
      <c r="BB17" s="623"/>
      <c r="BC17" s="623"/>
      <c r="BD17" s="623"/>
      <c r="BE17" s="624"/>
      <c r="BF17" s="625">
        <v>129</v>
      </c>
      <c r="BG17" s="626"/>
      <c r="BH17" s="626"/>
      <c r="BI17" s="626"/>
      <c r="BJ17" s="626"/>
      <c r="BK17" s="626"/>
      <c r="BL17" s="626"/>
      <c r="BM17" s="626"/>
      <c r="BN17" s="626"/>
      <c r="BO17" s="630"/>
      <c r="BP17" s="625">
        <v>149</v>
      </c>
      <c r="BQ17" s="626"/>
      <c r="BR17" s="626"/>
      <c r="BS17" s="626"/>
      <c r="BT17" s="626"/>
      <c r="BU17" s="626"/>
      <c r="BV17" s="626"/>
      <c r="BW17" s="626"/>
      <c r="BX17" s="626"/>
      <c r="BY17" s="630"/>
      <c r="BZ17" s="625">
        <v>19</v>
      </c>
      <c r="CA17" s="626"/>
      <c r="CB17" s="626"/>
      <c r="CC17" s="626"/>
      <c r="CD17" s="626"/>
      <c r="CE17" s="626"/>
      <c r="CF17" s="626"/>
      <c r="CG17" s="626"/>
      <c r="CH17" s="626"/>
      <c r="CI17" s="630"/>
      <c r="CJ17" s="625">
        <v>57</v>
      </c>
      <c r="CK17" s="626"/>
      <c r="CL17" s="626"/>
      <c r="CM17" s="626"/>
      <c r="CN17" s="626"/>
      <c r="CO17" s="626"/>
      <c r="CP17" s="626"/>
      <c r="CQ17" s="626"/>
      <c r="CR17" s="626"/>
      <c r="CS17" s="627"/>
    </row>
    <row r="18" spans="2:97" ht="24" customHeight="1">
      <c r="B18" s="595" t="s">
        <v>389</v>
      </c>
      <c r="C18" s="596"/>
      <c r="D18" s="596"/>
      <c r="E18" s="596"/>
      <c r="F18" s="596"/>
      <c r="G18" s="597"/>
      <c r="H18" s="591">
        <v>37356</v>
      </c>
      <c r="I18" s="591"/>
      <c r="J18" s="591"/>
      <c r="K18" s="591"/>
      <c r="L18" s="591"/>
      <c r="M18" s="591"/>
      <c r="N18" s="591"/>
      <c r="O18" s="591"/>
      <c r="P18" s="591"/>
      <c r="Q18" s="591"/>
      <c r="R18" s="591">
        <v>13857</v>
      </c>
      <c r="S18" s="591"/>
      <c r="T18" s="591"/>
      <c r="U18" s="591"/>
      <c r="V18" s="591"/>
      <c r="W18" s="591"/>
      <c r="X18" s="591"/>
      <c r="Y18" s="591"/>
      <c r="Z18" s="591"/>
      <c r="AA18" s="591"/>
      <c r="AB18" s="591">
        <v>458</v>
      </c>
      <c r="AC18" s="591"/>
      <c r="AD18" s="591"/>
      <c r="AE18" s="591"/>
      <c r="AF18" s="591"/>
      <c r="AG18" s="591"/>
      <c r="AH18" s="591"/>
      <c r="AI18" s="591"/>
      <c r="AJ18" s="591"/>
      <c r="AK18" s="591"/>
      <c r="AL18" s="628">
        <v>343</v>
      </c>
      <c r="AM18" s="591"/>
      <c r="AN18" s="591"/>
      <c r="AO18" s="591"/>
      <c r="AP18" s="591"/>
      <c r="AQ18" s="591"/>
      <c r="AR18" s="591"/>
      <c r="AS18" s="591"/>
      <c r="AT18" s="591"/>
      <c r="AU18" s="591"/>
      <c r="AV18" s="622">
        <f t="shared" ref="AV18" si="6">+AB18/H18*1000</f>
        <v>12.260413320483991</v>
      </c>
      <c r="AW18" s="623"/>
      <c r="AX18" s="623"/>
      <c r="AY18" s="623"/>
      <c r="AZ18" s="623"/>
      <c r="BA18" s="623"/>
      <c r="BB18" s="623"/>
      <c r="BC18" s="623"/>
      <c r="BD18" s="623"/>
      <c r="BE18" s="624"/>
      <c r="BF18" s="591">
        <v>135</v>
      </c>
      <c r="BG18" s="591"/>
      <c r="BH18" s="591"/>
      <c r="BI18" s="591"/>
      <c r="BJ18" s="591"/>
      <c r="BK18" s="591"/>
      <c r="BL18" s="591"/>
      <c r="BM18" s="591"/>
      <c r="BN18" s="591"/>
      <c r="BO18" s="591"/>
      <c r="BP18" s="591">
        <v>138</v>
      </c>
      <c r="BQ18" s="591"/>
      <c r="BR18" s="591"/>
      <c r="BS18" s="591"/>
      <c r="BT18" s="591"/>
      <c r="BU18" s="591"/>
      <c r="BV18" s="591"/>
      <c r="BW18" s="591"/>
      <c r="BX18" s="591"/>
      <c r="BY18" s="591"/>
      <c r="BZ18" s="591">
        <v>20</v>
      </c>
      <c r="CA18" s="591"/>
      <c r="CB18" s="591"/>
      <c r="CC18" s="591"/>
      <c r="CD18" s="591"/>
      <c r="CE18" s="591"/>
      <c r="CF18" s="591"/>
      <c r="CG18" s="591"/>
      <c r="CH18" s="591"/>
      <c r="CI18" s="591"/>
      <c r="CJ18" s="591">
        <v>50</v>
      </c>
      <c r="CK18" s="591"/>
      <c r="CL18" s="591"/>
      <c r="CM18" s="591"/>
      <c r="CN18" s="591"/>
      <c r="CO18" s="591"/>
      <c r="CP18" s="591"/>
      <c r="CQ18" s="591"/>
      <c r="CR18" s="591"/>
      <c r="CS18" s="629"/>
    </row>
    <row r="19" spans="2:97" ht="24" customHeight="1">
      <c r="B19" s="595" t="s">
        <v>390</v>
      </c>
      <c r="C19" s="596"/>
      <c r="D19" s="596"/>
      <c r="E19" s="596"/>
      <c r="F19" s="596"/>
      <c r="G19" s="597"/>
      <c r="H19" s="591">
        <v>37872</v>
      </c>
      <c r="I19" s="591"/>
      <c r="J19" s="591"/>
      <c r="K19" s="591"/>
      <c r="L19" s="591"/>
      <c r="M19" s="591"/>
      <c r="N19" s="591"/>
      <c r="O19" s="591"/>
      <c r="P19" s="591"/>
      <c r="Q19" s="591"/>
      <c r="R19" s="591">
        <v>14165</v>
      </c>
      <c r="S19" s="591"/>
      <c r="T19" s="591"/>
      <c r="U19" s="591"/>
      <c r="V19" s="591"/>
      <c r="W19" s="591"/>
      <c r="X19" s="591"/>
      <c r="Y19" s="591"/>
      <c r="Z19" s="591"/>
      <c r="AA19" s="591"/>
      <c r="AB19" s="591">
        <v>450</v>
      </c>
      <c r="AC19" s="591"/>
      <c r="AD19" s="591"/>
      <c r="AE19" s="591"/>
      <c r="AF19" s="591"/>
      <c r="AG19" s="591"/>
      <c r="AH19" s="591"/>
      <c r="AI19" s="591"/>
      <c r="AJ19" s="591"/>
      <c r="AK19" s="591"/>
      <c r="AL19" s="588">
        <v>346</v>
      </c>
      <c r="AM19" s="588"/>
      <c r="AN19" s="588"/>
      <c r="AO19" s="588"/>
      <c r="AP19" s="588"/>
      <c r="AQ19" s="588"/>
      <c r="AR19" s="588"/>
      <c r="AS19" s="588"/>
      <c r="AT19" s="588"/>
      <c r="AU19" s="588"/>
      <c r="AV19" s="622">
        <f>+AB19/H19*1000</f>
        <v>11.882129277566539</v>
      </c>
      <c r="AW19" s="623"/>
      <c r="AX19" s="623"/>
      <c r="AY19" s="623"/>
      <c r="AZ19" s="623"/>
      <c r="BA19" s="623"/>
      <c r="BB19" s="623"/>
      <c r="BC19" s="623"/>
      <c r="BD19" s="623"/>
      <c r="BE19" s="624"/>
      <c r="BF19" s="588">
        <v>167</v>
      </c>
      <c r="BG19" s="588"/>
      <c r="BH19" s="588"/>
      <c r="BI19" s="588"/>
      <c r="BJ19" s="588"/>
      <c r="BK19" s="588"/>
      <c r="BL19" s="588"/>
      <c r="BM19" s="588"/>
      <c r="BN19" s="588"/>
      <c r="BO19" s="588"/>
      <c r="BP19" s="588">
        <v>119</v>
      </c>
      <c r="BQ19" s="588"/>
      <c r="BR19" s="588"/>
      <c r="BS19" s="588"/>
      <c r="BT19" s="588"/>
      <c r="BU19" s="588"/>
      <c r="BV19" s="588"/>
      <c r="BW19" s="588"/>
      <c r="BX19" s="588"/>
      <c r="BY19" s="588"/>
      <c r="BZ19" s="588">
        <v>17</v>
      </c>
      <c r="CA19" s="588"/>
      <c r="CB19" s="588"/>
      <c r="CC19" s="588"/>
      <c r="CD19" s="588"/>
      <c r="CE19" s="588"/>
      <c r="CF19" s="588"/>
      <c r="CG19" s="588"/>
      <c r="CH19" s="588"/>
      <c r="CI19" s="588"/>
      <c r="CJ19" s="588">
        <v>43</v>
      </c>
      <c r="CK19" s="588"/>
      <c r="CL19" s="588"/>
      <c r="CM19" s="588"/>
      <c r="CN19" s="588"/>
      <c r="CO19" s="588"/>
      <c r="CP19" s="588"/>
      <c r="CQ19" s="588"/>
      <c r="CR19" s="588"/>
      <c r="CS19" s="612"/>
    </row>
    <row r="20" spans="2:97" ht="24" customHeight="1">
      <c r="B20" s="585" t="s">
        <v>391</v>
      </c>
      <c r="C20" s="613"/>
      <c r="D20" s="613"/>
      <c r="E20" s="613"/>
      <c r="F20" s="613"/>
      <c r="G20" s="614"/>
      <c r="H20" s="615">
        <v>38700</v>
      </c>
      <c r="I20" s="616"/>
      <c r="J20" s="616"/>
      <c r="K20" s="616"/>
      <c r="L20" s="616"/>
      <c r="M20" s="616"/>
      <c r="N20" s="616"/>
      <c r="O20" s="616"/>
      <c r="P20" s="616"/>
      <c r="Q20" s="617"/>
      <c r="R20" s="615">
        <v>14784</v>
      </c>
      <c r="S20" s="616"/>
      <c r="T20" s="616"/>
      <c r="U20" s="616"/>
      <c r="V20" s="616"/>
      <c r="W20" s="616"/>
      <c r="X20" s="616"/>
      <c r="Y20" s="616"/>
      <c r="Z20" s="616"/>
      <c r="AA20" s="617"/>
      <c r="AB20" s="615">
        <v>471</v>
      </c>
      <c r="AC20" s="616"/>
      <c r="AD20" s="616"/>
      <c r="AE20" s="616"/>
      <c r="AF20" s="616"/>
      <c r="AG20" s="616"/>
      <c r="AH20" s="616"/>
      <c r="AI20" s="616"/>
      <c r="AJ20" s="616"/>
      <c r="AK20" s="617"/>
      <c r="AL20" s="615">
        <v>383</v>
      </c>
      <c r="AM20" s="616"/>
      <c r="AN20" s="616"/>
      <c r="AO20" s="616"/>
      <c r="AP20" s="616"/>
      <c r="AQ20" s="616"/>
      <c r="AR20" s="616"/>
      <c r="AS20" s="616"/>
      <c r="AT20" s="616"/>
      <c r="AU20" s="617"/>
      <c r="AV20" s="618">
        <f>+AB20/H20*1000</f>
        <v>12.170542635658913</v>
      </c>
      <c r="AW20" s="619"/>
      <c r="AX20" s="619"/>
      <c r="AY20" s="619"/>
      <c r="AZ20" s="619"/>
      <c r="BA20" s="619"/>
      <c r="BB20" s="619"/>
      <c r="BC20" s="619"/>
      <c r="BD20" s="619"/>
      <c r="BE20" s="620"/>
      <c r="BF20" s="615">
        <v>211</v>
      </c>
      <c r="BG20" s="616"/>
      <c r="BH20" s="616"/>
      <c r="BI20" s="616"/>
      <c r="BJ20" s="616"/>
      <c r="BK20" s="616"/>
      <c r="BL20" s="616"/>
      <c r="BM20" s="616"/>
      <c r="BN20" s="616"/>
      <c r="BO20" s="617"/>
      <c r="BP20" s="615">
        <v>114</v>
      </c>
      <c r="BQ20" s="616"/>
      <c r="BR20" s="616"/>
      <c r="BS20" s="616"/>
      <c r="BT20" s="616"/>
      <c r="BU20" s="616"/>
      <c r="BV20" s="616"/>
      <c r="BW20" s="616"/>
      <c r="BX20" s="616"/>
      <c r="BY20" s="617"/>
      <c r="BZ20" s="615">
        <v>15</v>
      </c>
      <c r="CA20" s="616"/>
      <c r="CB20" s="616"/>
      <c r="CC20" s="616"/>
      <c r="CD20" s="616"/>
      <c r="CE20" s="616"/>
      <c r="CF20" s="616"/>
      <c r="CG20" s="616"/>
      <c r="CH20" s="616"/>
      <c r="CI20" s="617"/>
      <c r="CJ20" s="615">
        <v>43</v>
      </c>
      <c r="CK20" s="616"/>
      <c r="CL20" s="616"/>
      <c r="CM20" s="616"/>
      <c r="CN20" s="616"/>
      <c r="CO20" s="616"/>
      <c r="CP20" s="616"/>
      <c r="CQ20" s="616"/>
      <c r="CR20" s="616"/>
      <c r="CS20" s="621"/>
    </row>
    <row r="21" spans="2:97" ht="24" customHeight="1">
      <c r="BV21" s="583" t="s">
        <v>392</v>
      </c>
      <c r="BW21" s="584"/>
      <c r="BX21" s="584"/>
      <c r="BY21" s="584"/>
      <c r="BZ21" s="584"/>
      <c r="CA21" s="584"/>
      <c r="CB21" s="584"/>
      <c r="CC21" s="584"/>
      <c r="CD21" s="584"/>
      <c r="CE21" s="584"/>
      <c r="CF21" s="584"/>
      <c r="CG21" s="584"/>
      <c r="CH21" s="584"/>
      <c r="CI21" s="584"/>
      <c r="CJ21" s="584"/>
      <c r="CK21" s="584"/>
      <c r="CL21" s="584"/>
      <c r="CM21" s="584"/>
      <c r="CN21" s="584"/>
      <c r="CO21" s="584"/>
      <c r="CP21" s="584"/>
      <c r="CQ21" s="584"/>
      <c r="CR21" s="584"/>
      <c r="CS21" s="584"/>
    </row>
    <row r="22" spans="2:97" ht="24" customHeight="1">
      <c r="B22" s="127" t="s">
        <v>133</v>
      </c>
    </row>
    <row r="23" spans="2:97" ht="24" customHeight="1">
      <c r="B23" s="127"/>
    </row>
    <row r="24" spans="2:97" s="127" customFormat="1" ht="7.5" customHeight="1">
      <c r="B24" s="132"/>
      <c r="C24" s="133"/>
      <c r="D24" s="133"/>
      <c r="E24" s="601" t="s">
        <v>23</v>
      </c>
      <c r="F24" s="602"/>
      <c r="G24" s="602"/>
      <c r="H24" s="602" t="s">
        <v>61</v>
      </c>
      <c r="I24" s="602"/>
      <c r="J24" s="602"/>
      <c r="K24" s="602"/>
      <c r="L24" s="602"/>
      <c r="M24" s="602"/>
      <c r="N24" s="602"/>
      <c r="O24" s="602"/>
      <c r="P24" s="602"/>
      <c r="Q24" s="602"/>
      <c r="R24" s="602"/>
      <c r="S24" s="602"/>
      <c r="T24" s="602"/>
      <c r="U24" s="602"/>
      <c r="V24" s="602"/>
      <c r="W24" s="602"/>
      <c r="X24" s="602"/>
      <c r="Y24" s="602"/>
      <c r="Z24" s="602" t="s">
        <v>62</v>
      </c>
      <c r="AA24" s="602"/>
      <c r="AB24" s="602"/>
      <c r="AC24" s="602"/>
      <c r="AD24" s="602"/>
      <c r="AE24" s="602"/>
      <c r="AF24" s="602"/>
      <c r="AG24" s="602"/>
      <c r="AH24" s="602"/>
      <c r="AI24" s="602"/>
      <c r="AJ24" s="602"/>
      <c r="AK24" s="602"/>
      <c r="AL24" s="602"/>
      <c r="AM24" s="602"/>
      <c r="AN24" s="602"/>
      <c r="AO24" s="602"/>
      <c r="AP24" s="602"/>
      <c r="AQ24" s="602"/>
      <c r="AR24" s="602" t="s">
        <v>63</v>
      </c>
      <c r="AS24" s="602"/>
      <c r="AT24" s="602"/>
      <c r="AU24" s="602"/>
      <c r="AV24" s="602"/>
      <c r="AW24" s="602"/>
      <c r="AX24" s="602"/>
      <c r="AY24" s="602"/>
      <c r="AZ24" s="602"/>
      <c r="BA24" s="602"/>
      <c r="BB24" s="602"/>
      <c r="BC24" s="602"/>
      <c r="BD24" s="602"/>
      <c r="BE24" s="602"/>
      <c r="BF24" s="602"/>
      <c r="BG24" s="602"/>
      <c r="BH24" s="602"/>
      <c r="BI24" s="602"/>
      <c r="BJ24" s="602" t="s">
        <v>64</v>
      </c>
      <c r="BK24" s="602"/>
      <c r="BL24" s="602"/>
      <c r="BM24" s="602"/>
      <c r="BN24" s="602"/>
      <c r="BO24" s="602"/>
      <c r="BP24" s="602"/>
      <c r="BQ24" s="602"/>
      <c r="BR24" s="602"/>
      <c r="BS24" s="602"/>
      <c r="BT24" s="602"/>
      <c r="BU24" s="602"/>
      <c r="BV24" s="602"/>
      <c r="BW24" s="602"/>
      <c r="BX24" s="602"/>
      <c r="BY24" s="602"/>
      <c r="BZ24" s="602"/>
      <c r="CA24" s="602"/>
      <c r="CB24" s="602" t="s">
        <v>65</v>
      </c>
      <c r="CC24" s="602"/>
      <c r="CD24" s="602"/>
      <c r="CE24" s="602"/>
      <c r="CF24" s="602"/>
      <c r="CG24" s="602"/>
      <c r="CH24" s="602"/>
      <c r="CI24" s="602"/>
      <c r="CJ24" s="602"/>
      <c r="CK24" s="602"/>
      <c r="CL24" s="602"/>
      <c r="CM24" s="602"/>
      <c r="CN24" s="602"/>
      <c r="CO24" s="602"/>
      <c r="CP24" s="602"/>
      <c r="CQ24" s="602"/>
      <c r="CR24" s="602"/>
      <c r="CS24" s="606"/>
    </row>
    <row r="25" spans="2:97" s="127" customFormat="1" ht="7.5" customHeight="1">
      <c r="B25" s="134"/>
      <c r="C25" s="135"/>
      <c r="E25" s="603"/>
      <c r="F25" s="599"/>
      <c r="G25" s="599"/>
      <c r="H25" s="599"/>
      <c r="I25" s="599"/>
      <c r="J25" s="599"/>
      <c r="K25" s="599"/>
      <c r="L25" s="599"/>
      <c r="M25" s="599"/>
      <c r="N25" s="599"/>
      <c r="O25" s="599"/>
      <c r="P25" s="599"/>
      <c r="Q25" s="599"/>
      <c r="R25" s="599"/>
      <c r="S25" s="599"/>
      <c r="T25" s="599"/>
      <c r="U25" s="599"/>
      <c r="V25" s="599"/>
      <c r="W25" s="599"/>
      <c r="X25" s="599"/>
      <c r="Y25" s="599"/>
      <c r="Z25" s="599"/>
      <c r="AA25" s="599"/>
      <c r="AB25" s="599"/>
      <c r="AC25" s="599"/>
      <c r="AD25" s="599"/>
      <c r="AE25" s="599"/>
      <c r="AF25" s="599"/>
      <c r="AG25" s="599"/>
      <c r="AH25" s="599"/>
      <c r="AI25" s="599"/>
      <c r="AJ25" s="599"/>
      <c r="AK25" s="599"/>
      <c r="AL25" s="599"/>
      <c r="AM25" s="599"/>
      <c r="AN25" s="599"/>
      <c r="AO25" s="599"/>
      <c r="AP25" s="599"/>
      <c r="AQ25" s="599"/>
      <c r="AR25" s="599"/>
      <c r="AS25" s="599"/>
      <c r="AT25" s="599"/>
      <c r="AU25" s="599"/>
      <c r="AV25" s="599"/>
      <c r="AW25" s="599"/>
      <c r="AX25" s="599"/>
      <c r="AY25" s="599"/>
      <c r="AZ25" s="599"/>
      <c r="BA25" s="599"/>
      <c r="BB25" s="599"/>
      <c r="BC25" s="599"/>
      <c r="BD25" s="599"/>
      <c r="BE25" s="599"/>
      <c r="BF25" s="599"/>
      <c r="BG25" s="599"/>
      <c r="BH25" s="599"/>
      <c r="BI25" s="599"/>
      <c r="BJ25" s="599"/>
      <c r="BK25" s="599"/>
      <c r="BL25" s="599"/>
      <c r="BM25" s="599"/>
      <c r="BN25" s="599"/>
      <c r="BO25" s="599"/>
      <c r="BP25" s="599"/>
      <c r="BQ25" s="599"/>
      <c r="BR25" s="599"/>
      <c r="BS25" s="599"/>
      <c r="BT25" s="599"/>
      <c r="BU25" s="599"/>
      <c r="BV25" s="599"/>
      <c r="BW25" s="599"/>
      <c r="BX25" s="599"/>
      <c r="BY25" s="599"/>
      <c r="BZ25" s="599"/>
      <c r="CA25" s="599"/>
      <c r="CB25" s="599"/>
      <c r="CC25" s="599"/>
      <c r="CD25" s="599"/>
      <c r="CE25" s="599"/>
      <c r="CF25" s="599"/>
      <c r="CG25" s="599"/>
      <c r="CH25" s="599"/>
      <c r="CI25" s="599"/>
      <c r="CJ25" s="599"/>
      <c r="CK25" s="599"/>
      <c r="CL25" s="599"/>
      <c r="CM25" s="599"/>
      <c r="CN25" s="599"/>
      <c r="CO25" s="599"/>
      <c r="CP25" s="599"/>
      <c r="CQ25" s="599"/>
      <c r="CR25" s="599"/>
      <c r="CS25" s="600"/>
    </row>
    <row r="26" spans="2:97" s="127" customFormat="1" ht="7.5" customHeight="1">
      <c r="B26" s="134"/>
      <c r="D26" s="135"/>
      <c r="E26" s="604"/>
      <c r="F26" s="605"/>
      <c r="G26" s="605"/>
      <c r="H26" s="599"/>
      <c r="I26" s="599"/>
      <c r="J26" s="599"/>
      <c r="K26" s="599"/>
      <c r="L26" s="599"/>
      <c r="M26" s="599"/>
      <c r="N26" s="599"/>
      <c r="O26" s="599"/>
      <c r="P26" s="599"/>
      <c r="Q26" s="599"/>
      <c r="R26" s="599"/>
      <c r="S26" s="599"/>
      <c r="T26" s="599"/>
      <c r="U26" s="599"/>
      <c r="V26" s="599"/>
      <c r="W26" s="599"/>
      <c r="X26" s="599"/>
      <c r="Y26" s="599"/>
      <c r="Z26" s="599"/>
      <c r="AA26" s="599"/>
      <c r="AB26" s="599"/>
      <c r="AC26" s="599"/>
      <c r="AD26" s="599"/>
      <c r="AE26" s="599"/>
      <c r="AF26" s="599"/>
      <c r="AG26" s="599"/>
      <c r="AH26" s="599"/>
      <c r="AI26" s="599"/>
      <c r="AJ26" s="599"/>
      <c r="AK26" s="599"/>
      <c r="AL26" s="599"/>
      <c r="AM26" s="599"/>
      <c r="AN26" s="599"/>
      <c r="AO26" s="599"/>
      <c r="AP26" s="599"/>
      <c r="AQ26" s="599"/>
      <c r="AR26" s="599"/>
      <c r="AS26" s="599"/>
      <c r="AT26" s="599"/>
      <c r="AU26" s="599"/>
      <c r="AV26" s="599"/>
      <c r="AW26" s="599"/>
      <c r="AX26" s="599"/>
      <c r="AY26" s="599"/>
      <c r="AZ26" s="599"/>
      <c r="BA26" s="599"/>
      <c r="BB26" s="599"/>
      <c r="BC26" s="599"/>
      <c r="BD26" s="599"/>
      <c r="BE26" s="599"/>
      <c r="BF26" s="599"/>
      <c r="BG26" s="599"/>
      <c r="BH26" s="599"/>
      <c r="BI26" s="599"/>
      <c r="BJ26" s="599"/>
      <c r="BK26" s="599"/>
      <c r="BL26" s="599"/>
      <c r="BM26" s="599"/>
      <c r="BN26" s="599"/>
      <c r="BO26" s="599"/>
      <c r="BP26" s="599"/>
      <c r="BQ26" s="599"/>
      <c r="BR26" s="599"/>
      <c r="BS26" s="599"/>
      <c r="BT26" s="599"/>
      <c r="BU26" s="599"/>
      <c r="BV26" s="599"/>
      <c r="BW26" s="599"/>
      <c r="BX26" s="599"/>
      <c r="BY26" s="599"/>
      <c r="BZ26" s="599"/>
      <c r="CA26" s="599"/>
      <c r="CB26" s="599"/>
      <c r="CC26" s="599"/>
      <c r="CD26" s="599"/>
      <c r="CE26" s="599"/>
      <c r="CF26" s="599"/>
      <c r="CG26" s="599"/>
      <c r="CH26" s="599"/>
      <c r="CI26" s="599"/>
      <c r="CJ26" s="599"/>
      <c r="CK26" s="599"/>
      <c r="CL26" s="599"/>
      <c r="CM26" s="599"/>
      <c r="CN26" s="599"/>
      <c r="CO26" s="599"/>
      <c r="CP26" s="599"/>
      <c r="CQ26" s="599"/>
      <c r="CR26" s="599"/>
      <c r="CS26" s="600"/>
    </row>
    <row r="27" spans="2:97" s="127" customFormat="1" ht="7.5" customHeight="1">
      <c r="B27" s="607" t="s">
        <v>85</v>
      </c>
      <c r="C27" s="608"/>
      <c r="D27" s="609"/>
      <c r="E27" s="135"/>
      <c r="G27" s="136"/>
      <c r="H27" s="599" t="s">
        <v>66</v>
      </c>
      <c r="I27" s="599"/>
      <c r="J27" s="599"/>
      <c r="K27" s="599"/>
      <c r="L27" s="599"/>
      <c r="M27" s="599"/>
      <c r="N27" s="599"/>
      <c r="O27" s="599"/>
      <c r="P27" s="599"/>
      <c r="Q27" s="599" t="s">
        <v>67</v>
      </c>
      <c r="R27" s="599"/>
      <c r="S27" s="599"/>
      <c r="T27" s="599"/>
      <c r="U27" s="599"/>
      <c r="V27" s="599"/>
      <c r="W27" s="599"/>
      <c r="X27" s="599"/>
      <c r="Y27" s="599"/>
      <c r="Z27" s="599" t="s">
        <v>66</v>
      </c>
      <c r="AA27" s="599"/>
      <c r="AB27" s="599"/>
      <c r="AC27" s="599"/>
      <c r="AD27" s="599"/>
      <c r="AE27" s="599"/>
      <c r="AF27" s="599"/>
      <c r="AG27" s="599"/>
      <c r="AH27" s="599"/>
      <c r="AI27" s="599" t="s">
        <v>67</v>
      </c>
      <c r="AJ27" s="599"/>
      <c r="AK27" s="599"/>
      <c r="AL27" s="599"/>
      <c r="AM27" s="599"/>
      <c r="AN27" s="599"/>
      <c r="AO27" s="599"/>
      <c r="AP27" s="599"/>
      <c r="AQ27" s="599"/>
      <c r="AR27" s="599" t="s">
        <v>66</v>
      </c>
      <c r="AS27" s="599"/>
      <c r="AT27" s="599"/>
      <c r="AU27" s="599"/>
      <c r="AV27" s="599"/>
      <c r="AW27" s="599"/>
      <c r="AX27" s="599"/>
      <c r="AY27" s="599"/>
      <c r="AZ27" s="599"/>
      <c r="BA27" s="599" t="s">
        <v>67</v>
      </c>
      <c r="BB27" s="599"/>
      <c r="BC27" s="599"/>
      <c r="BD27" s="599"/>
      <c r="BE27" s="599"/>
      <c r="BF27" s="599"/>
      <c r="BG27" s="599"/>
      <c r="BH27" s="599"/>
      <c r="BI27" s="599"/>
      <c r="BJ27" s="599" t="s">
        <v>66</v>
      </c>
      <c r="BK27" s="599"/>
      <c r="BL27" s="599"/>
      <c r="BM27" s="599"/>
      <c r="BN27" s="599"/>
      <c r="BO27" s="599"/>
      <c r="BP27" s="599"/>
      <c r="BQ27" s="599"/>
      <c r="BR27" s="599"/>
      <c r="BS27" s="599" t="s">
        <v>67</v>
      </c>
      <c r="BT27" s="599"/>
      <c r="BU27" s="599"/>
      <c r="BV27" s="599"/>
      <c r="BW27" s="599"/>
      <c r="BX27" s="599"/>
      <c r="BY27" s="599"/>
      <c r="BZ27" s="599"/>
      <c r="CA27" s="599"/>
      <c r="CB27" s="599" t="s">
        <v>66</v>
      </c>
      <c r="CC27" s="599"/>
      <c r="CD27" s="599"/>
      <c r="CE27" s="599"/>
      <c r="CF27" s="599"/>
      <c r="CG27" s="599"/>
      <c r="CH27" s="599"/>
      <c r="CI27" s="599"/>
      <c r="CJ27" s="599"/>
      <c r="CK27" s="599" t="s">
        <v>67</v>
      </c>
      <c r="CL27" s="599"/>
      <c r="CM27" s="599"/>
      <c r="CN27" s="599"/>
      <c r="CO27" s="599"/>
      <c r="CP27" s="599"/>
      <c r="CQ27" s="599"/>
      <c r="CR27" s="599"/>
      <c r="CS27" s="600"/>
    </row>
    <row r="28" spans="2:97" s="127" customFormat="1" ht="7.5" customHeight="1">
      <c r="B28" s="610"/>
      <c r="C28" s="599"/>
      <c r="D28" s="611"/>
      <c r="F28" s="135"/>
      <c r="G28" s="137"/>
      <c r="H28" s="599"/>
      <c r="I28" s="599"/>
      <c r="J28" s="599"/>
      <c r="K28" s="599"/>
      <c r="L28" s="599"/>
      <c r="M28" s="599"/>
      <c r="N28" s="599"/>
      <c r="O28" s="599"/>
      <c r="P28" s="599"/>
      <c r="Q28" s="599"/>
      <c r="R28" s="599"/>
      <c r="S28" s="599"/>
      <c r="T28" s="599"/>
      <c r="U28" s="599"/>
      <c r="V28" s="599"/>
      <c r="W28" s="599"/>
      <c r="X28" s="599"/>
      <c r="Y28" s="599"/>
      <c r="Z28" s="599"/>
      <c r="AA28" s="599"/>
      <c r="AB28" s="599"/>
      <c r="AC28" s="599"/>
      <c r="AD28" s="599"/>
      <c r="AE28" s="599"/>
      <c r="AF28" s="599"/>
      <c r="AG28" s="599"/>
      <c r="AH28" s="599"/>
      <c r="AI28" s="599"/>
      <c r="AJ28" s="599"/>
      <c r="AK28" s="599"/>
      <c r="AL28" s="599"/>
      <c r="AM28" s="599"/>
      <c r="AN28" s="599"/>
      <c r="AO28" s="599"/>
      <c r="AP28" s="599"/>
      <c r="AQ28" s="599"/>
      <c r="AR28" s="599"/>
      <c r="AS28" s="599"/>
      <c r="AT28" s="599"/>
      <c r="AU28" s="599"/>
      <c r="AV28" s="599"/>
      <c r="AW28" s="599"/>
      <c r="AX28" s="599"/>
      <c r="AY28" s="599"/>
      <c r="AZ28" s="599"/>
      <c r="BA28" s="599"/>
      <c r="BB28" s="599"/>
      <c r="BC28" s="599"/>
      <c r="BD28" s="599"/>
      <c r="BE28" s="599"/>
      <c r="BF28" s="599"/>
      <c r="BG28" s="599"/>
      <c r="BH28" s="599"/>
      <c r="BI28" s="599"/>
      <c r="BJ28" s="599"/>
      <c r="BK28" s="599"/>
      <c r="BL28" s="599"/>
      <c r="BM28" s="599"/>
      <c r="BN28" s="599"/>
      <c r="BO28" s="599"/>
      <c r="BP28" s="599"/>
      <c r="BQ28" s="599"/>
      <c r="BR28" s="599"/>
      <c r="BS28" s="599"/>
      <c r="BT28" s="599"/>
      <c r="BU28" s="599"/>
      <c r="BV28" s="599"/>
      <c r="BW28" s="599"/>
      <c r="BX28" s="599"/>
      <c r="BY28" s="599"/>
      <c r="BZ28" s="599"/>
      <c r="CA28" s="599"/>
      <c r="CB28" s="599"/>
      <c r="CC28" s="599"/>
      <c r="CD28" s="599"/>
      <c r="CE28" s="599"/>
      <c r="CF28" s="599"/>
      <c r="CG28" s="599"/>
      <c r="CH28" s="599"/>
      <c r="CI28" s="599"/>
      <c r="CJ28" s="599"/>
      <c r="CK28" s="599"/>
      <c r="CL28" s="599"/>
      <c r="CM28" s="599"/>
      <c r="CN28" s="599"/>
      <c r="CO28" s="599"/>
      <c r="CP28" s="599"/>
      <c r="CQ28" s="599"/>
      <c r="CR28" s="599"/>
      <c r="CS28" s="600"/>
    </row>
    <row r="29" spans="2:97" s="127" customFormat="1" ht="7.5" customHeight="1">
      <c r="B29" s="610"/>
      <c r="C29" s="599"/>
      <c r="D29" s="611"/>
      <c r="E29" s="138"/>
      <c r="F29" s="138"/>
      <c r="G29" s="139"/>
      <c r="H29" s="599"/>
      <c r="I29" s="599"/>
      <c r="J29" s="599"/>
      <c r="K29" s="599"/>
      <c r="L29" s="599"/>
      <c r="M29" s="599"/>
      <c r="N29" s="599"/>
      <c r="O29" s="599"/>
      <c r="P29" s="599"/>
      <c r="Q29" s="599"/>
      <c r="R29" s="599"/>
      <c r="S29" s="599"/>
      <c r="T29" s="599"/>
      <c r="U29" s="599"/>
      <c r="V29" s="599"/>
      <c r="W29" s="599"/>
      <c r="X29" s="599"/>
      <c r="Y29" s="599"/>
      <c r="Z29" s="599"/>
      <c r="AA29" s="599"/>
      <c r="AB29" s="599"/>
      <c r="AC29" s="599"/>
      <c r="AD29" s="599"/>
      <c r="AE29" s="599"/>
      <c r="AF29" s="599"/>
      <c r="AG29" s="599"/>
      <c r="AH29" s="599"/>
      <c r="AI29" s="599"/>
      <c r="AJ29" s="599"/>
      <c r="AK29" s="599"/>
      <c r="AL29" s="599"/>
      <c r="AM29" s="599"/>
      <c r="AN29" s="599"/>
      <c r="AO29" s="599"/>
      <c r="AP29" s="599"/>
      <c r="AQ29" s="599"/>
      <c r="AR29" s="599"/>
      <c r="AS29" s="599"/>
      <c r="AT29" s="599"/>
      <c r="AU29" s="599"/>
      <c r="AV29" s="599"/>
      <c r="AW29" s="599"/>
      <c r="AX29" s="599"/>
      <c r="AY29" s="599"/>
      <c r="AZ29" s="599"/>
      <c r="BA29" s="599"/>
      <c r="BB29" s="599"/>
      <c r="BC29" s="599"/>
      <c r="BD29" s="599"/>
      <c r="BE29" s="599"/>
      <c r="BF29" s="599"/>
      <c r="BG29" s="599"/>
      <c r="BH29" s="599"/>
      <c r="BI29" s="599"/>
      <c r="BJ29" s="599"/>
      <c r="BK29" s="599"/>
      <c r="BL29" s="599"/>
      <c r="BM29" s="599"/>
      <c r="BN29" s="599"/>
      <c r="BO29" s="599"/>
      <c r="BP29" s="599"/>
      <c r="BQ29" s="599"/>
      <c r="BR29" s="599"/>
      <c r="BS29" s="599"/>
      <c r="BT29" s="599"/>
      <c r="BU29" s="599"/>
      <c r="BV29" s="599"/>
      <c r="BW29" s="599"/>
      <c r="BX29" s="599"/>
      <c r="BY29" s="599"/>
      <c r="BZ29" s="599"/>
      <c r="CA29" s="599"/>
      <c r="CB29" s="599"/>
      <c r="CC29" s="599"/>
      <c r="CD29" s="599"/>
      <c r="CE29" s="599"/>
      <c r="CF29" s="599"/>
      <c r="CG29" s="599"/>
      <c r="CH29" s="599"/>
      <c r="CI29" s="599"/>
      <c r="CJ29" s="599"/>
      <c r="CK29" s="599"/>
      <c r="CL29" s="599"/>
      <c r="CM29" s="599"/>
      <c r="CN29" s="599"/>
      <c r="CO29" s="599"/>
      <c r="CP29" s="599"/>
      <c r="CQ29" s="599"/>
      <c r="CR29" s="599"/>
      <c r="CS29" s="600"/>
    </row>
    <row r="30" spans="2:97" s="127" customFormat="1" ht="24" customHeight="1">
      <c r="B30" s="595" t="s">
        <v>393</v>
      </c>
      <c r="C30" s="596"/>
      <c r="D30" s="596"/>
      <c r="E30" s="596"/>
      <c r="F30" s="596"/>
      <c r="G30" s="597"/>
      <c r="H30" s="593">
        <v>165</v>
      </c>
      <c r="I30" s="593"/>
      <c r="J30" s="593"/>
      <c r="K30" s="593"/>
      <c r="L30" s="593"/>
      <c r="M30" s="593"/>
      <c r="N30" s="593"/>
      <c r="O30" s="593"/>
      <c r="P30" s="593"/>
      <c r="Q30" s="593">
        <v>288</v>
      </c>
      <c r="R30" s="593"/>
      <c r="S30" s="593"/>
      <c r="T30" s="593"/>
      <c r="U30" s="593"/>
      <c r="V30" s="593"/>
      <c r="W30" s="593"/>
      <c r="X30" s="593"/>
      <c r="Y30" s="593"/>
      <c r="Z30" s="593">
        <v>147</v>
      </c>
      <c r="AA30" s="593"/>
      <c r="AB30" s="593"/>
      <c r="AC30" s="593"/>
      <c r="AD30" s="593"/>
      <c r="AE30" s="593"/>
      <c r="AF30" s="593"/>
      <c r="AG30" s="593"/>
      <c r="AH30" s="593"/>
      <c r="AI30" s="593">
        <v>260</v>
      </c>
      <c r="AJ30" s="593"/>
      <c r="AK30" s="593"/>
      <c r="AL30" s="593"/>
      <c r="AM30" s="593"/>
      <c r="AN30" s="593"/>
      <c r="AO30" s="593"/>
      <c r="AP30" s="593"/>
      <c r="AQ30" s="593"/>
      <c r="AR30" s="593">
        <v>25</v>
      </c>
      <c r="AS30" s="593"/>
      <c r="AT30" s="593"/>
      <c r="AU30" s="593"/>
      <c r="AV30" s="593"/>
      <c r="AW30" s="593"/>
      <c r="AX30" s="593"/>
      <c r="AY30" s="593"/>
      <c r="AZ30" s="593"/>
      <c r="BA30" s="593">
        <v>47</v>
      </c>
      <c r="BB30" s="593"/>
      <c r="BC30" s="593"/>
      <c r="BD30" s="593"/>
      <c r="BE30" s="593"/>
      <c r="BF30" s="593"/>
      <c r="BG30" s="593"/>
      <c r="BH30" s="593"/>
      <c r="BI30" s="593"/>
      <c r="BJ30" s="593">
        <v>200</v>
      </c>
      <c r="BK30" s="593"/>
      <c r="BL30" s="593"/>
      <c r="BM30" s="593"/>
      <c r="BN30" s="593"/>
      <c r="BO30" s="593"/>
      <c r="BP30" s="593"/>
      <c r="BQ30" s="593"/>
      <c r="BR30" s="593"/>
      <c r="BS30" s="593">
        <v>284</v>
      </c>
      <c r="BT30" s="593"/>
      <c r="BU30" s="593"/>
      <c r="BV30" s="593"/>
      <c r="BW30" s="593"/>
      <c r="BX30" s="593"/>
      <c r="BY30" s="593"/>
      <c r="BZ30" s="593"/>
      <c r="CA30" s="593"/>
      <c r="CB30" s="589" t="s">
        <v>84</v>
      </c>
      <c r="CC30" s="589"/>
      <c r="CD30" s="589"/>
      <c r="CE30" s="589"/>
      <c r="CF30" s="589"/>
      <c r="CG30" s="589"/>
      <c r="CH30" s="589"/>
      <c r="CI30" s="589"/>
      <c r="CJ30" s="589"/>
      <c r="CK30" s="589" t="s">
        <v>84</v>
      </c>
      <c r="CL30" s="589"/>
      <c r="CM30" s="589"/>
      <c r="CN30" s="589"/>
      <c r="CO30" s="589"/>
      <c r="CP30" s="589"/>
      <c r="CQ30" s="589"/>
      <c r="CR30" s="589"/>
      <c r="CS30" s="590"/>
    </row>
    <row r="31" spans="2:97" s="127" customFormat="1" ht="24" customHeight="1">
      <c r="B31" s="595" t="s">
        <v>394</v>
      </c>
      <c r="C31" s="596"/>
      <c r="D31" s="596"/>
      <c r="E31" s="596"/>
      <c r="F31" s="596"/>
      <c r="G31" s="597"/>
      <c r="H31" s="589">
        <v>179</v>
      </c>
      <c r="I31" s="589"/>
      <c r="J31" s="589"/>
      <c r="K31" s="589"/>
      <c r="L31" s="589"/>
      <c r="M31" s="589"/>
      <c r="N31" s="589"/>
      <c r="O31" s="589"/>
      <c r="P31" s="589"/>
      <c r="Q31" s="589">
        <v>308</v>
      </c>
      <c r="R31" s="589"/>
      <c r="S31" s="589"/>
      <c r="T31" s="589"/>
      <c r="U31" s="589"/>
      <c r="V31" s="589"/>
      <c r="W31" s="589"/>
      <c r="X31" s="589"/>
      <c r="Y31" s="589"/>
      <c r="Z31" s="589">
        <v>157</v>
      </c>
      <c r="AA31" s="589"/>
      <c r="AB31" s="589"/>
      <c r="AC31" s="589"/>
      <c r="AD31" s="589"/>
      <c r="AE31" s="589"/>
      <c r="AF31" s="589"/>
      <c r="AG31" s="589"/>
      <c r="AH31" s="589"/>
      <c r="AI31" s="589">
        <v>282</v>
      </c>
      <c r="AJ31" s="589"/>
      <c r="AK31" s="589"/>
      <c r="AL31" s="589"/>
      <c r="AM31" s="589"/>
      <c r="AN31" s="589"/>
      <c r="AO31" s="589"/>
      <c r="AP31" s="589"/>
      <c r="AQ31" s="589"/>
      <c r="AR31" s="589">
        <v>28</v>
      </c>
      <c r="AS31" s="589"/>
      <c r="AT31" s="589"/>
      <c r="AU31" s="589"/>
      <c r="AV31" s="589"/>
      <c r="AW31" s="589"/>
      <c r="AX31" s="589"/>
      <c r="AY31" s="589"/>
      <c r="AZ31" s="589"/>
      <c r="BA31" s="589">
        <v>53</v>
      </c>
      <c r="BB31" s="589"/>
      <c r="BC31" s="589"/>
      <c r="BD31" s="589"/>
      <c r="BE31" s="589"/>
      <c r="BF31" s="589"/>
      <c r="BG31" s="589"/>
      <c r="BH31" s="589"/>
      <c r="BI31" s="589"/>
      <c r="BJ31" s="589">
        <v>213</v>
      </c>
      <c r="BK31" s="589"/>
      <c r="BL31" s="589"/>
      <c r="BM31" s="589"/>
      <c r="BN31" s="589"/>
      <c r="BO31" s="589"/>
      <c r="BP31" s="589"/>
      <c r="BQ31" s="589"/>
      <c r="BR31" s="589"/>
      <c r="BS31" s="589">
        <v>306</v>
      </c>
      <c r="BT31" s="589"/>
      <c r="BU31" s="589"/>
      <c r="BV31" s="589"/>
      <c r="BW31" s="589"/>
      <c r="BX31" s="589"/>
      <c r="BY31" s="589"/>
      <c r="BZ31" s="589"/>
      <c r="CA31" s="589"/>
      <c r="CB31" s="589" t="s">
        <v>84</v>
      </c>
      <c r="CC31" s="589"/>
      <c r="CD31" s="589"/>
      <c r="CE31" s="589"/>
      <c r="CF31" s="589"/>
      <c r="CG31" s="589"/>
      <c r="CH31" s="589"/>
      <c r="CI31" s="589"/>
      <c r="CJ31" s="589"/>
      <c r="CK31" s="589" t="s">
        <v>84</v>
      </c>
      <c r="CL31" s="589"/>
      <c r="CM31" s="589"/>
      <c r="CN31" s="589"/>
      <c r="CO31" s="589"/>
      <c r="CP31" s="589"/>
      <c r="CQ31" s="589"/>
      <c r="CR31" s="589"/>
      <c r="CS31" s="590"/>
    </row>
    <row r="32" spans="2:97" s="127" customFormat="1" ht="24" customHeight="1">
      <c r="B32" s="595" t="s">
        <v>395</v>
      </c>
      <c r="C32" s="596"/>
      <c r="D32" s="596"/>
      <c r="E32" s="596"/>
      <c r="F32" s="596"/>
      <c r="G32" s="597"/>
      <c r="H32" s="589">
        <v>189</v>
      </c>
      <c r="I32" s="589"/>
      <c r="J32" s="589"/>
      <c r="K32" s="589"/>
      <c r="L32" s="589"/>
      <c r="M32" s="589"/>
      <c r="N32" s="589"/>
      <c r="O32" s="589"/>
      <c r="P32" s="589"/>
      <c r="Q32" s="589">
        <v>318</v>
      </c>
      <c r="R32" s="589"/>
      <c r="S32" s="589"/>
      <c r="T32" s="589"/>
      <c r="U32" s="589"/>
      <c r="V32" s="589"/>
      <c r="W32" s="589"/>
      <c r="X32" s="589"/>
      <c r="Y32" s="589"/>
      <c r="Z32" s="589">
        <v>168</v>
      </c>
      <c r="AA32" s="589"/>
      <c r="AB32" s="589"/>
      <c r="AC32" s="589"/>
      <c r="AD32" s="589"/>
      <c r="AE32" s="589"/>
      <c r="AF32" s="589"/>
      <c r="AG32" s="589"/>
      <c r="AH32" s="589"/>
      <c r="AI32" s="589">
        <v>292</v>
      </c>
      <c r="AJ32" s="589"/>
      <c r="AK32" s="589"/>
      <c r="AL32" s="589"/>
      <c r="AM32" s="589"/>
      <c r="AN32" s="589"/>
      <c r="AO32" s="589"/>
      <c r="AP32" s="589"/>
      <c r="AQ32" s="589"/>
      <c r="AR32" s="589">
        <v>31</v>
      </c>
      <c r="AS32" s="589"/>
      <c r="AT32" s="589"/>
      <c r="AU32" s="589"/>
      <c r="AV32" s="589"/>
      <c r="AW32" s="589"/>
      <c r="AX32" s="589"/>
      <c r="AY32" s="589"/>
      <c r="AZ32" s="589"/>
      <c r="BA32" s="589">
        <v>59</v>
      </c>
      <c r="BB32" s="589"/>
      <c r="BC32" s="589"/>
      <c r="BD32" s="589"/>
      <c r="BE32" s="589"/>
      <c r="BF32" s="589"/>
      <c r="BG32" s="589"/>
      <c r="BH32" s="589"/>
      <c r="BI32" s="589"/>
      <c r="BJ32" s="589">
        <v>226</v>
      </c>
      <c r="BK32" s="589"/>
      <c r="BL32" s="589"/>
      <c r="BM32" s="589"/>
      <c r="BN32" s="589"/>
      <c r="BO32" s="589"/>
      <c r="BP32" s="589"/>
      <c r="BQ32" s="589"/>
      <c r="BR32" s="589"/>
      <c r="BS32" s="589">
        <v>326</v>
      </c>
      <c r="BT32" s="589"/>
      <c r="BU32" s="589"/>
      <c r="BV32" s="589"/>
      <c r="BW32" s="589"/>
      <c r="BX32" s="589"/>
      <c r="BY32" s="589"/>
      <c r="BZ32" s="589"/>
      <c r="CA32" s="589"/>
      <c r="CB32" s="589" t="s">
        <v>84</v>
      </c>
      <c r="CC32" s="589"/>
      <c r="CD32" s="589"/>
      <c r="CE32" s="589"/>
      <c r="CF32" s="589"/>
      <c r="CG32" s="589"/>
      <c r="CH32" s="589"/>
      <c r="CI32" s="589"/>
      <c r="CJ32" s="589"/>
      <c r="CK32" s="589" t="s">
        <v>84</v>
      </c>
      <c r="CL32" s="589"/>
      <c r="CM32" s="589"/>
      <c r="CN32" s="589"/>
      <c r="CO32" s="589"/>
      <c r="CP32" s="589"/>
      <c r="CQ32" s="589"/>
      <c r="CR32" s="589"/>
      <c r="CS32" s="590"/>
    </row>
    <row r="33" spans="2:97" s="127" customFormat="1" ht="24" customHeight="1">
      <c r="B33" s="595" t="s">
        <v>382</v>
      </c>
      <c r="C33" s="596"/>
      <c r="D33" s="596"/>
      <c r="E33" s="596"/>
      <c r="F33" s="596"/>
      <c r="G33" s="597"/>
      <c r="H33" s="593">
        <v>212</v>
      </c>
      <c r="I33" s="593"/>
      <c r="J33" s="593"/>
      <c r="K33" s="593"/>
      <c r="L33" s="593"/>
      <c r="M33" s="593"/>
      <c r="N33" s="593"/>
      <c r="O33" s="593"/>
      <c r="P33" s="593"/>
      <c r="Q33" s="593">
        <v>348</v>
      </c>
      <c r="R33" s="593"/>
      <c r="S33" s="593"/>
      <c r="T33" s="593"/>
      <c r="U33" s="593"/>
      <c r="V33" s="593"/>
      <c r="W33" s="593"/>
      <c r="X33" s="593"/>
      <c r="Y33" s="593"/>
      <c r="Z33" s="593">
        <v>186</v>
      </c>
      <c r="AA33" s="593"/>
      <c r="AB33" s="593"/>
      <c r="AC33" s="593"/>
      <c r="AD33" s="593"/>
      <c r="AE33" s="593"/>
      <c r="AF33" s="593"/>
      <c r="AG33" s="593"/>
      <c r="AH33" s="593"/>
      <c r="AI33" s="593">
        <v>310</v>
      </c>
      <c r="AJ33" s="593"/>
      <c r="AK33" s="593"/>
      <c r="AL33" s="593"/>
      <c r="AM33" s="593"/>
      <c r="AN33" s="593"/>
      <c r="AO33" s="593"/>
      <c r="AP33" s="593"/>
      <c r="AQ33" s="593"/>
      <c r="AR33" s="593">
        <v>30</v>
      </c>
      <c r="AS33" s="593"/>
      <c r="AT33" s="593"/>
      <c r="AU33" s="593"/>
      <c r="AV33" s="593"/>
      <c r="AW33" s="593"/>
      <c r="AX33" s="593"/>
      <c r="AY33" s="593"/>
      <c r="AZ33" s="593"/>
      <c r="BA33" s="593">
        <v>57</v>
      </c>
      <c r="BB33" s="593"/>
      <c r="BC33" s="593"/>
      <c r="BD33" s="593"/>
      <c r="BE33" s="593"/>
      <c r="BF33" s="593"/>
      <c r="BG33" s="593"/>
      <c r="BH33" s="593"/>
      <c r="BI33" s="593"/>
      <c r="BJ33" s="593">
        <v>251</v>
      </c>
      <c r="BK33" s="593"/>
      <c r="BL33" s="593"/>
      <c r="BM33" s="593"/>
      <c r="BN33" s="593"/>
      <c r="BO33" s="593"/>
      <c r="BP33" s="593"/>
      <c r="BQ33" s="593"/>
      <c r="BR33" s="593"/>
      <c r="BS33" s="593">
        <v>361</v>
      </c>
      <c r="BT33" s="593"/>
      <c r="BU33" s="593"/>
      <c r="BV33" s="593"/>
      <c r="BW33" s="593"/>
      <c r="BX33" s="593"/>
      <c r="BY33" s="593"/>
      <c r="BZ33" s="593"/>
      <c r="CA33" s="593"/>
      <c r="CB33" s="589" t="s">
        <v>84</v>
      </c>
      <c r="CC33" s="589"/>
      <c r="CD33" s="589"/>
      <c r="CE33" s="589"/>
      <c r="CF33" s="589"/>
      <c r="CG33" s="589"/>
      <c r="CH33" s="589"/>
      <c r="CI33" s="589"/>
      <c r="CJ33" s="589"/>
      <c r="CK33" s="589" t="s">
        <v>84</v>
      </c>
      <c r="CL33" s="589"/>
      <c r="CM33" s="589"/>
      <c r="CN33" s="589"/>
      <c r="CO33" s="589"/>
      <c r="CP33" s="589"/>
      <c r="CQ33" s="589"/>
      <c r="CR33" s="589"/>
      <c r="CS33" s="590"/>
    </row>
    <row r="34" spans="2:97" s="127" customFormat="1" ht="24" customHeight="1">
      <c r="B34" s="595" t="s">
        <v>383</v>
      </c>
      <c r="C34" s="596"/>
      <c r="D34" s="596"/>
      <c r="E34" s="596"/>
      <c r="F34" s="596"/>
      <c r="G34" s="597"/>
      <c r="H34" s="589">
        <v>246</v>
      </c>
      <c r="I34" s="589"/>
      <c r="J34" s="589"/>
      <c r="K34" s="589"/>
      <c r="L34" s="589"/>
      <c r="M34" s="589"/>
      <c r="N34" s="589"/>
      <c r="O34" s="589"/>
      <c r="P34" s="589"/>
      <c r="Q34" s="589">
        <v>392</v>
      </c>
      <c r="R34" s="589"/>
      <c r="S34" s="589"/>
      <c r="T34" s="589"/>
      <c r="U34" s="589"/>
      <c r="V34" s="589"/>
      <c r="W34" s="589"/>
      <c r="X34" s="589"/>
      <c r="Y34" s="589"/>
      <c r="Z34" s="589">
        <v>216</v>
      </c>
      <c r="AA34" s="589"/>
      <c r="AB34" s="589"/>
      <c r="AC34" s="589"/>
      <c r="AD34" s="589"/>
      <c r="AE34" s="589"/>
      <c r="AF34" s="589"/>
      <c r="AG34" s="589"/>
      <c r="AH34" s="589"/>
      <c r="AI34" s="589">
        <v>348</v>
      </c>
      <c r="AJ34" s="589"/>
      <c r="AK34" s="589"/>
      <c r="AL34" s="589"/>
      <c r="AM34" s="589"/>
      <c r="AN34" s="589"/>
      <c r="AO34" s="589"/>
      <c r="AP34" s="589"/>
      <c r="AQ34" s="589"/>
      <c r="AR34" s="589">
        <v>26</v>
      </c>
      <c r="AS34" s="589"/>
      <c r="AT34" s="589"/>
      <c r="AU34" s="589"/>
      <c r="AV34" s="589"/>
      <c r="AW34" s="589"/>
      <c r="AX34" s="589"/>
      <c r="AY34" s="589"/>
      <c r="AZ34" s="589"/>
      <c r="BA34" s="589">
        <v>50</v>
      </c>
      <c r="BB34" s="589"/>
      <c r="BC34" s="589"/>
      <c r="BD34" s="589"/>
      <c r="BE34" s="589"/>
      <c r="BF34" s="589"/>
      <c r="BG34" s="589"/>
      <c r="BH34" s="589"/>
      <c r="BI34" s="589"/>
      <c r="BJ34" s="589">
        <v>289</v>
      </c>
      <c r="BK34" s="589"/>
      <c r="BL34" s="589"/>
      <c r="BM34" s="589"/>
      <c r="BN34" s="589"/>
      <c r="BO34" s="589"/>
      <c r="BP34" s="589"/>
      <c r="BQ34" s="589"/>
      <c r="BR34" s="589"/>
      <c r="BS34" s="589">
        <v>410</v>
      </c>
      <c r="BT34" s="589"/>
      <c r="BU34" s="589"/>
      <c r="BV34" s="589"/>
      <c r="BW34" s="589"/>
      <c r="BX34" s="589"/>
      <c r="BY34" s="589"/>
      <c r="BZ34" s="589"/>
      <c r="CA34" s="589"/>
      <c r="CB34" s="589" t="s">
        <v>84</v>
      </c>
      <c r="CC34" s="589"/>
      <c r="CD34" s="589"/>
      <c r="CE34" s="589"/>
      <c r="CF34" s="589"/>
      <c r="CG34" s="589"/>
      <c r="CH34" s="589"/>
      <c r="CI34" s="589"/>
      <c r="CJ34" s="589"/>
      <c r="CK34" s="589" t="s">
        <v>84</v>
      </c>
      <c r="CL34" s="589"/>
      <c r="CM34" s="589"/>
      <c r="CN34" s="589"/>
      <c r="CO34" s="589"/>
      <c r="CP34" s="589"/>
      <c r="CQ34" s="589"/>
      <c r="CR34" s="589"/>
      <c r="CS34" s="590"/>
    </row>
    <row r="35" spans="2:97" s="127" customFormat="1" ht="24" customHeight="1">
      <c r="B35" s="595" t="s">
        <v>384</v>
      </c>
      <c r="C35" s="596"/>
      <c r="D35" s="596"/>
      <c r="E35" s="596"/>
      <c r="F35" s="596"/>
      <c r="G35" s="597"/>
      <c r="H35" s="589">
        <v>260</v>
      </c>
      <c r="I35" s="589"/>
      <c r="J35" s="589"/>
      <c r="K35" s="589"/>
      <c r="L35" s="589"/>
      <c r="M35" s="589"/>
      <c r="N35" s="589"/>
      <c r="O35" s="589"/>
      <c r="P35" s="589"/>
      <c r="Q35" s="589">
        <v>411</v>
      </c>
      <c r="R35" s="589"/>
      <c r="S35" s="589"/>
      <c r="T35" s="589"/>
      <c r="U35" s="589"/>
      <c r="V35" s="589"/>
      <c r="W35" s="589"/>
      <c r="X35" s="589"/>
      <c r="Y35" s="589"/>
      <c r="Z35" s="589">
        <v>235</v>
      </c>
      <c r="AA35" s="589"/>
      <c r="AB35" s="589"/>
      <c r="AC35" s="589"/>
      <c r="AD35" s="589"/>
      <c r="AE35" s="589"/>
      <c r="AF35" s="589"/>
      <c r="AG35" s="589"/>
      <c r="AH35" s="589"/>
      <c r="AI35" s="589">
        <v>377</v>
      </c>
      <c r="AJ35" s="589"/>
      <c r="AK35" s="589"/>
      <c r="AL35" s="589"/>
      <c r="AM35" s="589"/>
      <c r="AN35" s="589"/>
      <c r="AO35" s="589"/>
      <c r="AP35" s="589"/>
      <c r="AQ35" s="589"/>
      <c r="AR35" s="589">
        <v>26</v>
      </c>
      <c r="AS35" s="589"/>
      <c r="AT35" s="589"/>
      <c r="AU35" s="589"/>
      <c r="AV35" s="589"/>
      <c r="AW35" s="589"/>
      <c r="AX35" s="589"/>
      <c r="AY35" s="589"/>
      <c r="AZ35" s="589"/>
      <c r="BA35" s="589">
        <v>44</v>
      </c>
      <c r="BB35" s="589"/>
      <c r="BC35" s="589"/>
      <c r="BD35" s="589"/>
      <c r="BE35" s="589"/>
      <c r="BF35" s="589"/>
      <c r="BG35" s="589"/>
      <c r="BH35" s="589"/>
      <c r="BI35" s="589"/>
      <c r="BJ35" s="589">
        <v>271</v>
      </c>
      <c r="BK35" s="589"/>
      <c r="BL35" s="589"/>
      <c r="BM35" s="589"/>
      <c r="BN35" s="589"/>
      <c r="BO35" s="589"/>
      <c r="BP35" s="589"/>
      <c r="BQ35" s="589"/>
      <c r="BR35" s="589"/>
      <c r="BS35" s="589">
        <v>339</v>
      </c>
      <c r="BT35" s="589"/>
      <c r="BU35" s="589"/>
      <c r="BV35" s="589"/>
      <c r="BW35" s="589"/>
      <c r="BX35" s="589"/>
      <c r="BY35" s="589"/>
      <c r="BZ35" s="589"/>
      <c r="CA35" s="589"/>
      <c r="CB35" s="589" t="s">
        <v>84</v>
      </c>
      <c r="CC35" s="589"/>
      <c r="CD35" s="589"/>
      <c r="CE35" s="589"/>
      <c r="CF35" s="589"/>
      <c r="CG35" s="589"/>
      <c r="CH35" s="589"/>
      <c r="CI35" s="589"/>
      <c r="CJ35" s="589"/>
      <c r="CK35" s="589" t="s">
        <v>84</v>
      </c>
      <c r="CL35" s="589"/>
      <c r="CM35" s="589"/>
      <c r="CN35" s="589"/>
      <c r="CO35" s="589"/>
      <c r="CP35" s="589"/>
      <c r="CQ35" s="589"/>
      <c r="CR35" s="589"/>
      <c r="CS35" s="590"/>
    </row>
    <row r="36" spans="2:97" s="127" customFormat="1" ht="24" customHeight="1">
      <c r="B36" s="595" t="s">
        <v>385</v>
      </c>
      <c r="C36" s="596"/>
      <c r="D36" s="596"/>
      <c r="E36" s="596"/>
      <c r="F36" s="596"/>
      <c r="G36" s="597"/>
      <c r="H36" s="588">
        <v>270</v>
      </c>
      <c r="I36" s="588"/>
      <c r="J36" s="588"/>
      <c r="K36" s="588"/>
      <c r="L36" s="588"/>
      <c r="M36" s="588"/>
      <c r="N36" s="588"/>
      <c r="O36" s="588"/>
      <c r="P36" s="588"/>
      <c r="Q36" s="588">
        <v>423</v>
      </c>
      <c r="R36" s="588"/>
      <c r="S36" s="588"/>
      <c r="T36" s="588"/>
      <c r="U36" s="588"/>
      <c r="V36" s="588"/>
      <c r="W36" s="588"/>
      <c r="X36" s="588"/>
      <c r="Y36" s="588"/>
      <c r="Z36" s="588">
        <v>245</v>
      </c>
      <c r="AA36" s="588"/>
      <c r="AB36" s="588"/>
      <c r="AC36" s="588"/>
      <c r="AD36" s="588"/>
      <c r="AE36" s="588"/>
      <c r="AF36" s="588"/>
      <c r="AG36" s="588"/>
      <c r="AH36" s="588"/>
      <c r="AI36" s="588">
        <v>388</v>
      </c>
      <c r="AJ36" s="588"/>
      <c r="AK36" s="588"/>
      <c r="AL36" s="588"/>
      <c r="AM36" s="588"/>
      <c r="AN36" s="588"/>
      <c r="AO36" s="588"/>
      <c r="AP36" s="588"/>
      <c r="AQ36" s="588"/>
      <c r="AR36" s="588">
        <v>23</v>
      </c>
      <c r="AS36" s="588"/>
      <c r="AT36" s="588"/>
      <c r="AU36" s="588"/>
      <c r="AV36" s="588"/>
      <c r="AW36" s="588"/>
      <c r="AX36" s="588"/>
      <c r="AY36" s="588"/>
      <c r="AZ36" s="588"/>
      <c r="BA36" s="588">
        <v>39</v>
      </c>
      <c r="BB36" s="588"/>
      <c r="BC36" s="588"/>
      <c r="BD36" s="588"/>
      <c r="BE36" s="588"/>
      <c r="BF36" s="588"/>
      <c r="BG36" s="588"/>
      <c r="BH36" s="588"/>
      <c r="BI36" s="588"/>
      <c r="BJ36" s="588">
        <v>259</v>
      </c>
      <c r="BK36" s="588"/>
      <c r="BL36" s="588"/>
      <c r="BM36" s="588"/>
      <c r="BN36" s="588"/>
      <c r="BO36" s="588"/>
      <c r="BP36" s="588"/>
      <c r="BQ36" s="588"/>
      <c r="BR36" s="588"/>
      <c r="BS36" s="588">
        <v>313</v>
      </c>
      <c r="BT36" s="588"/>
      <c r="BU36" s="588"/>
      <c r="BV36" s="588"/>
      <c r="BW36" s="588"/>
      <c r="BX36" s="588"/>
      <c r="BY36" s="588"/>
      <c r="BZ36" s="588"/>
      <c r="CA36" s="588"/>
      <c r="CB36" s="598" t="s">
        <v>84</v>
      </c>
      <c r="CC36" s="589"/>
      <c r="CD36" s="589"/>
      <c r="CE36" s="589"/>
      <c r="CF36" s="589"/>
      <c r="CG36" s="589"/>
      <c r="CH36" s="589"/>
      <c r="CI36" s="589"/>
      <c r="CJ36" s="589"/>
      <c r="CK36" s="589" t="s">
        <v>84</v>
      </c>
      <c r="CL36" s="589"/>
      <c r="CM36" s="589"/>
      <c r="CN36" s="589"/>
      <c r="CO36" s="589"/>
      <c r="CP36" s="589"/>
      <c r="CQ36" s="589"/>
      <c r="CR36" s="589"/>
      <c r="CS36" s="590"/>
    </row>
    <row r="37" spans="2:97" s="127" customFormat="1" ht="24" customHeight="1">
      <c r="B37" s="595" t="s">
        <v>386</v>
      </c>
      <c r="C37" s="596"/>
      <c r="D37" s="596"/>
      <c r="E37" s="596"/>
      <c r="F37" s="596"/>
      <c r="G37" s="597"/>
      <c r="H37" s="588">
        <v>266</v>
      </c>
      <c r="I37" s="588"/>
      <c r="J37" s="588"/>
      <c r="K37" s="588"/>
      <c r="L37" s="588"/>
      <c r="M37" s="588"/>
      <c r="N37" s="588"/>
      <c r="O37" s="588"/>
      <c r="P37" s="588"/>
      <c r="Q37" s="588">
        <v>401</v>
      </c>
      <c r="R37" s="588"/>
      <c r="S37" s="588"/>
      <c r="T37" s="588"/>
      <c r="U37" s="588"/>
      <c r="V37" s="588"/>
      <c r="W37" s="588"/>
      <c r="X37" s="588"/>
      <c r="Y37" s="588"/>
      <c r="Z37" s="588">
        <v>245</v>
      </c>
      <c r="AA37" s="588"/>
      <c r="AB37" s="588"/>
      <c r="AC37" s="588"/>
      <c r="AD37" s="588"/>
      <c r="AE37" s="588"/>
      <c r="AF37" s="588"/>
      <c r="AG37" s="588"/>
      <c r="AH37" s="588"/>
      <c r="AI37" s="588">
        <v>365</v>
      </c>
      <c r="AJ37" s="588"/>
      <c r="AK37" s="588"/>
      <c r="AL37" s="588"/>
      <c r="AM37" s="588"/>
      <c r="AN37" s="588"/>
      <c r="AO37" s="588"/>
      <c r="AP37" s="588"/>
      <c r="AQ37" s="588"/>
      <c r="AR37" s="588">
        <v>21</v>
      </c>
      <c r="AS37" s="588"/>
      <c r="AT37" s="588"/>
      <c r="AU37" s="588"/>
      <c r="AV37" s="588"/>
      <c r="AW37" s="588"/>
      <c r="AX37" s="588"/>
      <c r="AY37" s="588"/>
      <c r="AZ37" s="588"/>
      <c r="BA37" s="588">
        <v>37</v>
      </c>
      <c r="BB37" s="588"/>
      <c r="BC37" s="588"/>
      <c r="BD37" s="588"/>
      <c r="BE37" s="588"/>
      <c r="BF37" s="588"/>
      <c r="BG37" s="588"/>
      <c r="BH37" s="588"/>
      <c r="BI37" s="588"/>
      <c r="BJ37" s="588">
        <v>247</v>
      </c>
      <c r="BK37" s="588"/>
      <c r="BL37" s="588"/>
      <c r="BM37" s="588"/>
      <c r="BN37" s="588"/>
      <c r="BO37" s="588"/>
      <c r="BP37" s="588"/>
      <c r="BQ37" s="588"/>
      <c r="BR37" s="588"/>
      <c r="BS37" s="588">
        <v>306</v>
      </c>
      <c r="BT37" s="588"/>
      <c r="BU37" s="588"/>
      <c r="BV37" s="588"/>
      <c r="BW37" s="588"/>
      <c r="BX37" s="588"/>
      <c r="BY37" s="588"/>
      <c r="BZ37" s="588"/>
      <c r="CA37" s="588"/>
      <c r="CB37" s="589" t="s">
        <v>84</v>
      </c>
      <c r="CC37" s="589"/>
      <c r="CD37" s="589"/>
      <c r="CE37" s="589"/>
      <c r="CF37" s="589"/>
      <c r="CG37" s="589"/>
      <c r="CH37" s="589"/>
      <c r="CI37" s="589"/>
      <c r="CJ37" s="589"/>
      <c r="CK37" s="589" t="s">
        <v>84</v>
      </c>
      <c r="CL37" s="589"/>
      <c r="CM37" s="589"/>
      <c r="CN37" s="589"/>
      <c r="CO37" s="589"/>
      <c r="CP37" s="589"/>
      <c r="CQ37" s="589"/>
      <c r="CR37" s="589"/>
      <c r="CS37" s="590"/>
    </row>
    <row r="38" spans="2:97" s="127" customFormat="1" ht="24" customHeight="1">
      <c r="B38" s="595" t="s">
        <v>387</v>
      </c>
      <c r="C38" s="596"/>
      <c r="D38" s="596"/>
      <c r="E38" s="596"/>
      <c r="F38" s="596"/>
      <c r="G38" s="597"/>
      <c r="H38" s="588">
        <v>276</v>
      </c>
      <c r="I38" s="588"/>
      <c r="J38" s="588"/>
      <c r="K38" s="588"/>
      <c r="L38" s="588"/>
      <c r="M38" s="588"/>
      <c r="N38" s="588"/>
      <c r="O38" s="588"/>
      <c r="P38" s="588"/>
      <c r="Q38" s="588">
        <v>401</v>
      </c>
      <c r="R38" s="588"/>
      <c r="S38" s="588"/>
      <c r="T38" s="588"/>
      <c r="U38" s="588"/>
      <c r="V38" s="588"/>
      <c r="W38" s="588"/>
      <c r="X38" s="588"/>
      <c r="Y38" s="588"/>
      <c r="Z38" s="588">
        <v>250</v>
      </c>
      <c r="AA38" s="588"/>
      <c r="AB38" s="588"/>
      <c r="AC38" s="588"/>
      <c r="AD38" s="588"/>
      <c r="AE38" s="588"/>
      <c r="AF38" s="588"/>
      <c r="AG38" s="588"/>
      <c r="AH38" s="588"/>
      <c r="AI38" s="588">
        <v>361</v>
      </c>
      <c r="AJ38" s="588"/>
      <c r="AK38" s="588"/>
      <c r="AL38" s="588"/>
      <c r="AM38" s="588"/>
      <c r="AN38" s="588"/>
      <c r="AO38" s="588"/>
      <c r="AP38" s="588"/>
      <c r="AQ38" s="588"/>
      <c r="AR38" s="588">
        <v>22</v>
      </c>
      <c r="AS38" s="588"/>
      <c r="AT38" s="588"/>
      <c r="AU38" s="588"/>
      <c r="AV38" s="588"/>
      <c r="AW38" s="588"/>
      <c r="AX38" s="588"/>
      <c r="AY38" s="588"/>
      <c r="AZ38" s="588"/>
      <c r="BA38" s="588">
        <v>34</v>
      </c>
      <c r="BB38" s="588"/>
      <c r="BC38" s="588"/>
      <c r="BD38" s="588"/>
      <c r="BE38" s="588"/>
      <c r="BF38" s="588"/>
      <c r="BG38" s="588"/>
      <c r="BH38" s="588"/>
      <c r="BI38" s="588"/>
      <c r="BJ38" s="588">
        <v>240</v>
      </c>
      <c r="BK38" s="588"/>
      <c r="BL38" s="588"/>
      <c r="BM38" s="588"/>
      <c r="BN38" s="588"/>
      <c r="BO38" s="588"/>
      <c r="BP38" s="588"/>
      <c r="BQ38" s="588"/>
      <c r="BR38" s="588"/>
      <c r="BS38" s="588">
        <v>296</v>
      </c>
      <c r="BT38" s="588"/>
      <c r="BU38" s="588"/>
      <c r="BV38" s="588"/>
      <c r="BW38" s="588"/>
      <c r="BX38" s="588"/>
      <c r="BY38" s="588"/>
      <c r="BZ38" s="588"/>
      <c r="CA38" s="588"/>
      <c r="CB38" s="589" t="s">
        <v>84</v>
      </c>
      <c r="CC38" s="589"/>
      <c r="CD38" s="589"/>
      <c r="CE38" s="589"/>
      <c r="CF38" s="589"/>
      <c r="CG38" s="589"/>
      <c r="CH38" s="589"/>
      <c r="CI38" s="589"/>
      <c r="CJ38" s="589"/>
      <c r="CK38" s="589" t="s">
        <v>84</v>
      </c>
      <c r="CL38" s="589"/>
      <c r="CM38" s="589"/>
      <c r="CN38" s="589"/>
      <c r="CO38" s="589"/>
      <c r="CP38" s="589"/>
      <c r="CQ38" s="589"/>
      <c r="CR38" s="589"/>
      <c r="CS38" s="590"/>
    </row>
    <row r="39" spans="2:97" s="127" customFormat="1" ht="24" customHeight="1">
      <c r="B39" s="595" t="s">
        <v>388</v>
      </c>
      <c r="C39" s="596"/>
      <c r="D39" s="596"/>
      <c r="E39" s="596"/>
      <c r="F39" s="596"/>
      <c r="G39" s="597"/>
      <c r="H39" s="591">
        <v>277</v>
      </c>
      <c r="I39" s="591"/>
      <c r="J39" s="591"/>
      <c r="K39" s="591"/>
      <c r="L39" s="591"/>
      <c r="M39" s="591"/>
      <c r="N39" s="591"/>
      <c r="O39" s="591"/>
      <c r="P39" s="591"/>
      <c r="Q39" s="591">
        <v>388</v>
      </c>
      <c r="R39" s="591"/>
      <c r="S39" s="591"/>
      <c r="T39" s="591"/>
      <c r="U39" s="591"/>
      <c r="V39" s="591"/>
      <c r="W39" s="591"/>
      <c r="X39" s="591"/>
      <c r="Y39" s="591"/>
      <c r="Z39" s="591">
        <v>257</v>
      </c>
      <c r="AA39" s="591"/>
      <c r="AB39" s="591"/>
      <c r="AC39" s="591"/>
      <c r="AD39" s="591"/>
      <c r="AE39" s="591"/>
      <c r="AF39" s="591"/>
      <c r="AG39" s="591"/>
      <c r="AH39" s="591"/>
      <c r="AI39" s="591">
        <v>357</v>
      </c>
      <c r="AJ39" s="591"/>
      <c r="AK39" s="591"/>
      <c r="AL39" s="591"/>
      <c r="AM39" s="591"/>
      <c r="AN39" s="591"/>
      <c r="AO39" s="591"/>
      <c r="AP39" s="591"/>
      <c r="AQ39" s="591"/>
      <c r="AR39" s="591">
        <v>17</v>
      </c>
      <c r="AS39" s="591"/>
      <c r="AT39" s="591"/>
      <c r="AU39" s="591"/>
      <c r="AV39" s="591"/>
      <c r="AW39" s="591"/>
      <c r="AX39" s="591"/>
      <c r="AY39" s="591"/>
      <c r="AZ39" s="591"/>
      <c r="BA39" s="591">
        <v>28</v>
      </c>
      <c r="BB39" s="591"/>
      <c r="BC39" s="591"/>
      <c r="BD39" s="591"/>
      <c r="BE39" s="591"/>
      <c r="BF39" s="591"/>
      <c r="BG39" s="591"/>
      <c r="BH39" s="591"/>
      <c r="BI39" s="591"/>
      <c r="BJ39" s="591">
        <v>245</v>
      </c>
      <c r="BK39" s="591"/>
      <c r="BL39" s="591"/>
      <c r="BM39" s="591"/>
      <c r="BN39" s="591"/>
      <c r="BO39" s="591"/>
      <c r="BP39" s="591"/>
      <c r="BQ39" s="591"/>
      <c r="BR39" s="591"/>
      <c r="BS39" s="591">
        <v>288</v>
      </c>
      <c r="BT39" s="591"/>
      <c r="BU39" s="591"/>
      <c r="BV39" s="591"/>
      <c r="BW39" s="591"/>
      <c r="BX39" s="591"/>
      <c r="BY39" s="591"/>
      <c r="BZ39" s="591"/>
      <c r="CA39" s="591"/>
      <c r="CB39" s="592">
        <v>86</v>
      </c>
      <c r="CC39" s="593"/>
      <c r="CD39" s="593"/>
      <c r="CE39" s="593"/>
      <c r="CF39" s="593"/>
      <c r="CG39" s="593"/>
      <c r="CH39" s="593"/>
      <c r="CI39" s="593"/>
      <c r="CJ39" s="593"/>
      <c r="CK39" s="593">
        <v>92</v>
      </c>
      <c r="CL39" s="593"/>
      <c r="CM39" s="593"/>
      <c r="CN39" s="593"/>
      <c r="CO39" s="593"/>
      <c r="CP39" s="593"/>
      <c r="CQ39" s="593"/>
      <c r="CR39" s="593"/>
      <c r="CS39" s="594"/>
    </row>
    <row r="40" spans="2:97" s="127" customFormat="1" ht="24" customHeight="1">
      <c r="B40" s="595" t="s">
        <v>389</v>
      </c>
      <c r="C40" s="596"/>
      <c r="D40" s="596"/>
      <c r="E40" s="596"/>
      <c r="F40" s="596"/>
      <c r="G40" s="597"/>
      <c r="H40" s="588">
        <v>273</v>
      </c>
      <c r="I40" s="588"/>
      <c r="J40" s="588"/>
      <c r="K40" s="588"/>
      <c r="L40" s="588"/>
      <c r="M40" s="588"/>
      <c r="N40" s="588"/>
      <c r="O40" s="588"/>
      <c r="P40" s="588"/>
      <c r="Q40" s="588">
        <v>369</v>
      </c>
      <c r="R40" s="588"/>
      <c r="S40" s="588"/>
      <c r="T40" s="588"/>
      <c r="U40" s="588"/>
      <c r="V40" s="588"/>
      <c r="W40" s="588"/>
      <c r="X40" s="588"/>
      <c r="Y40" s="588"/>
      <c r="Z40" s="588">
        <v>250</v>
      </c>
      <c r="AA40" s="588"/>
      <c r="AB40" s="588"/>
      <c r="AC40" s="588"/>
      <c r="AD40" s="588"/>
      <c r="AE40" s="588"/>
      <c r="AF40" s="588"/>
      <c r="AG40" s="588"/>
      <c r="AH40" s="588"/>
      <c r="AI40" s="588">
        <v>339</v>
      </c>
      <c r="AJ40" s="588"/>
      <c r="AK40" s="588"/>
      <c r="AL40" s="588"/>
      <c r="AM40" s="588"/>
      <c r="AN40" s="588"/>
      <c r="AO40" s="588"/>
      <c r="AP40" s="588"/>
      <c r="AQ40" s="588"/>
      <c r="AR40" s="588">
        <v>18</v>
      </c>
      <c r="AS40" s="588"/>
      <c r="AT40" s="588"/>
      <c r="AU40" s="588"/>
      <c r="AV40" s="588"/>
      <c r="AW40" s="588"/>
      <c r="AX40" s="588"/>
      <c r="AY40" s="588"/>
      <c r="AZ40" s="588"/>
      <c r="BA40" s="588">
        <v>30</v>
      </c>
      <c r="BB40" s="588"/>
      <c r="BC40" s="588"/>
      <c r="BD40" s="588"/>
      <c r="BE40" s="588"/>
      <c r="BF40" s="588"/>
      <c r="BG40" s="588"/>
      <c r="BH40" s="588"/>
      <c r="BI40" s="588"/>
      <c r="BJ40" s="588">
        <v>262</v>
      </c>
      <c r="BK40" s="588"/>
      <c r="BL40" s="588"/>
      <c r="BM40" s="588"/>
      <c r="BN40" s="588"/>
      <c r="BO40" s="588"/>
      <c r="BP40" s="588"/>
      <c r="BQ40" s="588"/>
      <c r="BR40" s="588"/>
      <c r="BS40" s="588">
        <v>309</v>
      </c>
      <c r="BT40" s="588"/>
      <c r="BU40" s="588"/>
      <c r="BV40" s="588"/>
      <c r="BW40" s="588"/>
      <c r="BX40" s="588"/>
      <c r="BY40" s="588"/>
      <c r="BZ40" s="588"/>
      <c r="CA40" s="588"/>
      <c r="CB40" s="589">
        <v>94</v>
      </c>
      <c r="CC40" s="589"/>
      <c r="CD40" s="589"/>
      <c r="CE40" s="589"/>
      <c r="CF40" s="589"/>
      <c r="CG40" s="589"/>
      <c r="CH40" s="589"/>
      <c r="CI40" s="589"/>
      <c r="CJ40" s="589"/>
      <c r="CK40" s="589">
        <v>100</v>
      </c>
      <c r="CL40" s="589"/>
      <c r="CM40" s="589"/>
      <c r="CN40" s="589"/>
      <c r="CO40" s="589"/>
      <c r="CP40" s="589"/>
      <c r="CQ40" s="589"/>
      <c r="CR40" s="589"/>
      <c r="CS40" s="590"/>
    </row>
    <row r="41" spans="2:97" s="127" customFormat="1" ht="24" customHeight="1">
      <c r="B41" s="585" t="s">
        <v>396</v>
      </c>
      <c r="C41" s="586"/>
      <c r="D41" s="586"/>
      <c r="E41" s="586"/>
      <c r="F41" s="586"/>
      <c r="G41" s="587"/>
      <c r="H41" s="580">
        <v>296</v>
      </c>
      <c r="I41" s="580"/>
      <c r="J41" s="580"/>
      <c r="K41" s="580"/>
      <c r="L41" s="580"/>
      <c r="M41" s="580"/>
      <c r="N41" s="580"/>
      <c r="O41" s="580"/>
      <c r="P41" s="580"/>
      <c r="Q41" s="580">
        <v>375</v>
      </c>
      <c r="R41" s="580"/>
      <c r="S41" s="580"/>
      <c r="T41" s="580"/>
      <c r="U41" s="580"/>
      <c r="V41" s="580"/>
      <c r="W41" s="580"/>
      <c r="X41" s="580"/>
      <c r="Y41" s="580"/>
      <c r="Z41" s="580">
        <v>276</v>
      </c>
      <c r="AA41" s="580"/>
      <c r="AB41" s="580"/>
      <c r="AC41" s="580"/>
      <c r="AD41" s="580"/>
      <c r="AE41" s="580"/>
      <c r="AF41" s="580"/>
      <c r="AG41" s="580"/>
      <c r="AH41" s="580"/>
      <c r="AI41" s="580">
        <v>352</v>
      </c>
      <c r="AJ41" s="580"/>
      <c r="AK41" s="580"/>
      <c r="AL41" s="580"/>
      <c r="AM41" s="580"/>
      <c r="AN41" s="580"/>
      <c r="AO41" s="580"/>
      <c r="AP41" s="580"/>
      <c r="AQ41" s="580"/>
      <c r="AR41" s="580">
        <v>15</v>
      </c>
      <c r="AS41" s="580"/>
      <c r="AT41" s="580"/>
      <c r="AU41" s="580"/>
      <c r="AV41" s="580"/>
      <c r="AW41" s="580"/>
      <c r="AX41" s="580"/>
      <c r="AY41" s="580"/>
      <c r="AZ41" s="580"/>
      <c r="BA41" s="580">
        <v>22</v>
      </c>
      <c r="BB41" s="580"/>
      <c r="BC41" s="580"/>
      <c r="BD41" s="580"/>
      <c r="BE41" s="580"/>
      <c r="BF41" s="580"/>
      <c r="BG41" s="580"/>
      <c r="BH41" s="580"/>
      <c r="BI41" s="580"/>
      <c r="BJ41" s="580">
        <v>283</v>
      </c>
      <c r="BK41" s="580"/>
      <c r="BL41" s="580"/>
      <c r="BM41" s="580"/>
      <c r="BN41" s="580"/>
      <c r="BO41" s="580"/>
      <c r="BP41" s="580"/>
      <c r="BQ41" s="580"/>
      <c r="BR41" s="580"/>
      <c r="BS41" s="580">
        <v>329</v>
      </c>
      <c r="BT41" s="580"/>
      <c r="BU41" s="580"/>
      <c r="BV41" s="580"/>
      <c r="BW41" s="580"/>
      <c r="BX41" s="580"/>
      <c r="BY41" s="580"/>
      <c r="BZ41" s="580"/>
      <c r="CA41" s="580"/>
      <c r="CB41" s="581">
        <v>111</v>
      </c>
      <c r="CC41" s="581"/>
      <c r="CD41" s="581"/>
      <c r="CE41" s="581"/>
      <c r="CF41" s="581"/>
      <c r="CG41" s="581"/>
      <c r="CH41" s="581"/>
      <c r="CI41" s="581"/>
      <c r="CJ41" s="581"/>
      <c r="CK41" s="581">
        <v>116</v>
      </c>
      <c r="CL41" s="581"/>
      <c r="CM41" s="581"/>
      <c r="CN41" s="581"/>
      <c r="CO41" s="581"/>
      <c r="CP41" s="581"/>
      <c r="CQ41" s="581"/>
      <c r="CR41" s="581"/>
      <c r="CS41" s="582"/>
    </row>
    <row r="42" spans="2:97" ht="24" customHeight="1">
      <c r="BV42" s="583" t="s">
        <v>397</v>
      </c>
      <c r="BW42" s="584"/>
      <c r="BX42" s="584"/>
      <c r="BY42" s="584"/>
      <c r="BZ42" s="584"/>
      <c r="CA42" s="584"/>
      <c r="CB42" s="584"/>
      <c r="CC42" s="584"/>
      <c r="CD42" s="584"/>
      <c r="CE42" s="584"/>
      <c r="CF42" s="584"/>
      <c r="CG42" s="584"/>
      <c r="CH42" s="584"/>
      <c r="CI42" s="584"/>
      <c r="CJ42" s="584"/>
      <c r="CK42" s="584"/>
      <c r="CL42" s="584"/>
      <c r="CM42" s="584"/>
      <c r="CN42" s="584"/>
      <c r="CO42" s="584"/>
      <c r="CP42" s="584"/>
      <c r="CQ42" s="584"/>
      <c r="CR42" s="584"/>
      <c r="CS42" s="584"/>
    </row>
  </sheetData>
  <mergeCells count="290">
    <mergeCell ref="BF3:BO5"/>
    <mergeCell ref="BP3:BY4"/>
    <mergeCell ref="BZ3:CI5"/>
    <mergeCell ref="CJ3:CS5"/>
    <mergeCell ref="BP5:BY6"/>
    <mergeCell ref="B6:D8"/>
    <mergeCell ref="AB6:AK8"/>
    <mergeCell ref="AL6:AU8"/>
    <mergeCell ref="AV6:BE8"/>
    <mergeCell ref="BF6:BO8"/>
    <mergeCell ref="E3:G5"/>
    <mergeCell ref="H3:Q8"/>
    <mergeCell ref="R3:AA8"/>
    <mergeCell ref="AB3:AK5"/>
    <mergeCell ref="AL3:AU5"/>
    <mergeCell ref="AV3:BE5"/>
    <mergeCell ref="BZ6:CI8"/>
    <mergeCell ref="CJ6:CS8"/>
    <mergeCell ref="BP7:BY8"/>
    <mergeCell ref="CJ9:CS9"/>
    <mergeCell ref="B10:G10"/>
    <mergeCell ref="H10:Q10"/>
    <mergeCell ref="R10:AA10"/>
    <mergeCell ref="AB10:AK10"/>
    <mergeCell ref="AL10:AU10"/>
    <mergeCell ref="AV10:BE10"/>
    <mergeCell ref="BF10:BO10"/>
    <mergeCell ref="BP10:BY10"/>
    <mergeCell ref="BZ10:CI10"/>
    <mergeCell ref="CJ10:CS10"/>
    <mergeCell ref="B9:G9"/>
    <mergeCell ref="H9:Q9"/>
    <mergeCell ref="R9:AA9"/>
    <mergeCell ref="AB9:AK9"/>
    <mergeCell ref="AL9:AU9"/>
    <mergeCell ref="AV9:BE9"/>
    <mergeCell ref="BF9:BO9"/>
    <mergeCell ref="BP9:BY9"/>
    <mergeCell ref="BZ9:CI9"/>
    <mergeCell ref="CJ11:CS11"/>
    <mergeCell ref="B12:G12"/>
    <mergeCell ref="H12:Q12"/>
    <mergeCell ref="R12:AA12"/>
    <mergeCell ref="AB12:AK12"/>
    <mergeCell ref="AL12:AU12"/>
    <mergeCell ref="AV12:BE12"/>
    <mergeCell ref="BF12:BO12"/>
    <mergeCell ref="BP12:BY12"/>
    <mergeCell ref="BZ12:CI12"/>
    <mergeCell ref="CJ12:CS12"/>
    <mergeCell ref="B11:G11"/>
    <mergeCell ref="H11:Q11"/>
    <mergeCell ref="R11:AA11"/>
    <mergeCell ref="AB11:AK11"/>
    <mergeCell ref="AL11:AU11"/>
    <mergeCell ref="AV11:BE11"/>
    <mergeCell ref="BF11:BO11"/>
    <mergeCell ref="BP11:BY11"/>
    <mergeCell ref="BZ11:CI11"/>
    <mergeCell ref="CJ13:CS13"/>
    <mergeCell ref="B14:G14"/>
    <mergeCell ref="H14:Q14"/>
    <mergeCell ref="R14:AA14"/>
    <mergeCell ref="AB14:AK14"/>
    <mergeCell ref="AL14:AU14"/>
    <mergeCell ref="AV14:BE14"/>
    <mergeCell ref="BF14:BO14"/>
    <mergeCell ref="BP14:BY14"/>
    <mergeCell ref="BZ14:CI14"/>
    <mergeCell ref="CJ14:CS14"/>
    <mergeCell ref="B13:G13"/>
    <mergeCell ref="H13:Q13"/>
    <mergeCell ref="R13:AA13"/>
    <mergeCell ref="AB13:AK13"/>
    <mergeCell ref="AL13:AU13"/>
    <mergeCell ref="AV13:BE13"/>
    <mergeCell ref="BF13:BO13"/>
    <mergeCell ref="BP13:BY13"/>
    <mergeCell ref="BZ13:CI13"/>
    <mergeCell ref="CJ15:CS15"/>
    <mergeCell ref="B16:G16"/>
    <mergeCell ref="H16:Q16"/>
    <mergeCell ref="R16:AA16"/>
    <mergeCell ref="AB16:AK16"/>
    <mergeCell ref="AL16:AU16"/>
    <mergeCell ref="AV16:BE16"/>
    <mergeCell ref="BF16:BO16"/>
    <mergeCell ref="BP16:BY16"/>
    <mergeCell ref="BZ16:CI16"/>
    <mergeCell ref="CJ16:CS16"/>
    <mergeCell ref="B15:G15"/>
    <mergeCell ref="H15:Q15"/>
    <mergeCell ref="R15:AA15"/>
    <mergeCell ref="AB15:AK15"/>
    <mergeCell ref="AL15:AU15"/>
    <mergeCell ref="AV15:BE15"/>
    <mergeCell ref="BF15:BO15"/>
    <mergeCell ref="BP15:BY15"/>
    <mergeCell ref="BZ15:CI15"/>
    <mergeCell ref="CJ17:CS17"/>
    <mergeCell ref="B18:G18"/>
    <mergeCell ref="H18:Q18"/>
    <mergeCell ref="R18:AA18"/>
    <mergeCell ref="AB18:AK18"/>
    <mergeCell ref="AL18:AU18"/>
    <mergeCell ref="AV18:BE18"/>
    <mergeCell ref="BF18:BO18"/>
    <mergeCell ref="BP18:BY18"/>
    <mergeCell ref="BZ18:CI18"/>
    <mergeCell ref="CJ18:CS18"/>
    <mergeCell ref="B17:G17"/>
    <mergeCell ref="H17:Q17"/>
    <mergeCell ref="R17:AA17"/>
    <mergeCell ref="AB17:AK17"/>
    <mergeCell ref="AL17:AU17"/>
    <mergeCell ref="AV17:BE17"/>
    <mergeCell ref="BF17:BO17"/>
    <mergeCell ref="BP17:BY17"/>
    <mergeCell ref="BZ17:CI17"/>
    <mergeCell ref="CJ19:CS19"/>
    <mergeCell ref="B20:G20"/>
    <mergeCell ref="H20:Q20"/>
    <mergeCell ref="R20:AA20"/>
    <mergeCell ref="AB20:AK20"/>
    <mergeCell ref="AL20:AU20"/>
    <mergeCell ref="AV20:BE20"/>
    <mergeCell ref="BF20:BO20"/>
    <mergeCell ref="BP20:BY20"/>
    <mergeCell ref="BZ20:CI20"/>
    <mergeCell ref="CJ20:CS20"/>
    <mergeCell ref="B19:G19"/>
    <mergeCell ref="H19:Q19"/>
    <mergeCell ref="R19:AA19"/>
    <mergeCell ref="AB19:AK19"/>
    <mergeCell ref="AL19:AU19"/>
    <mergeCell ref="AV19:BE19"/>
    <mergeCell ref="BF19:BO19"/>
    <mergeCell ref="BP19:BY19"/>
    <mergeCell ref="BZ19:CI19"/>
    <mergeCell ref="BV21:CS21"/>
    <mergeCell ref="E24:G26"/>
    <mergeCell ref="H24:Y26"/>
    <mergeCell ref="Z24:AQ26"/>
    <mergeCell ref="AR24:BI26"/>
    <mergeCell ref="BJ24:CA26"/>
    <mergeCell ref="CB24:CS26"/>
    <mergeCell ref="B30:G30"/>
    <mergeCell ref="H30:P30"/>
    <mergeCell ref="Q30:Y30"/>
    <mergeCell ref="Z30:AH30"/>
    <mergeCell ref="AI30:AQ30"/>
    <mergeCell ref="B27:D29"/>
    <mergeCell ref="H27:P29"/>
    <mergeCell ref="Q27:Y29"/>
    <mergeCell ref="Z27:AH29"/>
    <mergeCell ref="AI27:AQ29"/>
    <mergeCell ref="AR30:AZ30"/>
    <mergeCell ref="BA30:BI30"/>
    <mergeCell ref="BJ30:BR30"/>
    <mergeCell ref="BS30:CA30"/>
    <mergeCell ref="CB30:CJ30"/>
    <mergeCell ref="CK30:CS30"/>
    <mergeCell ref="BA27:BI29"/>
    <mergeCell ref="BJ27:BR29"/>
    <mergeCell ref="BS27:CA29"/>
    <mergeCell ref="CB27:CJ29"/>
    <mergeCell ref="CK27:CS29"/>
    <mergeCell ref="AR27:AZ29"/>
    <mergeCell ref="B32:G32"/>
    <mergeCell ref="H32:P32"/>
    <mergeCell ref="Q32:Y32"/>
    <mergeCell ref="Z32:AH32"/>
    <mergeCell ref="AI32:AQ32"/>
    <mergeCell ref="B31:G31"/>
    <mergeCell ref="H31:P31"/>
    <mergeCell ref="Q31:Y31"/>
    <mergeCell ref="Z31:AH31"/>
    <mergeCell ref="AI31:AQ31"/>
    <mergeCell ref="AR32:AZ32"/>
    <mergeCell ref="BA32:BI32"/>
    <mergeCell ref="BJ32:BR32"/>
    <mergeCell ref="BS32:CA32"/>
    <mergeCell ref="CB32:CJ32"/>
    <mergeCell ref="CK32:CS32"/>
    <mergeCell ref="BA31:BI31"/>
    <mergeCell ref="BJ31:BR31"/>
    <mergeCell ref="BS31:CA31"/>
    <mergeCell ref="CB31:CJ31"/>
    <mergeCell ref="CK31:CS31"/>
    <mergeCell ref="AR31:AZ31"/>
    <mergeCell ref="B34:G34"/>
    <mergeCell ref="H34:P34"/>
    <mergeCell ref="Q34:Y34"/>
    <mergeCell ref="Z34:AH34"/>
    <mergeCell ref="AI34:AQ34"/>
    <mergeCell ref="B33:G33"/>
    <mergeCell ref="H33:P33"/>
    <mergeCell ref="Q33:Y33"/>
    <mergeCell ref="Z33:AH33"/>
    <mergeCell ref="AI33:AQ33"/>
    <mergeCell ref="AR34:AZ34"/>
    <mergeCell ref="BA34:BI34"/>
    <mergeCell ref="BJ34:BR34"/>
    <mergeCell ref="BS34:CA34"/>
    <mergeCell ref="CB34:CJ34"/>
    <mergeCell ref="CK34:CS34"/>
    <mergeCell ref="BA33:BI33"/>
    <mergeCell ref="BJ33:BR33"/>
    <mergeCell ref="BS33:CA33"/>
    <mergeCell ref="CB33:CJ33"/>
    <mergeCell ref="CK33:CS33"/>
    <mergeCell ref="AR33:AZ33"/>
    <mergeCell ref="B36:G36"/>
    <mergeCell ref="H36:P36"/>
    <mergeCell ref="Q36:Y36"/>
    <mergeCell ref="Z36:AH36"/>
    <mergeCell ref="AI36:AQ36"/>
    <mergeCell ref="B35:G35"/>
    <mergeCell ref="H35:P35"/>
    <mergeCell ref="Q35:Y35"/>
    <mergeCell ref="Z35:AH35"/>
    <mergeCell ref="AI35:AQ35"/>
    <mergeCell ref="AR36:AZ36"/>
    <mergeCell ref="AR35:AZ35"/>
    <mergeCell ref="BA36:BI36"/>
    <mergeCell ref="BJ36:BR36"/>
    <mergeCell ref="BS36:CA36"/>
    <mergeCell ref="CB36:CJ36"/>
    <mergeCell ref="CK36:CS36"/>
    <mergeCell ref="BA35:BI35"/>
    <mergeCell ref="BJ35:BR35"/>
    <mergeCell ref="BS35:CA35"/>
    <mergeCell ref="CB35:CJ35"/>
    <mergeCell ref="CK35:CS35"/>
    <mergeCell ref="B38:G38"/>
    <mergeCell ref="H38:P38"/>
    <mergeCell ref="Q38:Y38"/>
    <mergeCell ref="Z38:AH38"/>
    <mergeCell ref="AI38:AQ38"/>
    <mergeCell ref="B37:G37"/>
    <mergeCell ref="H37:P37"/>
    <mergeCell ref="Q37:Y37"/>
    <mergeCell ref="Z37:AH37"/>
    <mergeCell ref="AI37:AQ37"/>
    <mergeCell ref="AR38:AZ38"/>
    <mergeCell ref="BA38:BI38"/>
    <mergeCell ref="BJ38:BR38"/>
    <mergeCell ref="BS38:CA38"/>
    <mergeCell ref="CB38:CJ38"/>
    <mergeCell ref="CK38:CS38"/>
    <mergeCell ref="BA37:BI37"/>
    <mergeCell ref="BJ37:BR37"/>
    <mergeCell ref="BS37:CA37"/>
    <mergeCell ref="CB37:CJ37"/>
    <mergeCell ref="CK37:CS37"/>
    <mergeCell ref="AR37:AZ37"/>
    <mergeCell ref="B40:G40"/>
    <mergeCell ref="H40:P40"/>
    <mergeCell ref="Q40:Y40"/>
    <mergeCell ref="Z40:AH40"/>
    <mergeCell ref="AI40:AQ40"/>
    <mergeCell ref="B39:G39"/>
    <mergeCell ref="H39:P39"/>
    <mergeCell ref="Q39:Y39"/>
    <mergeCell ref="Z39:AH39"/>
    <mergeCell ref="AI39:AQ39"/>
    <mergeCell ref="AR40:AZ40"/>
    <mergeCell ref="BA40:BI40"/>
    <mergeCell ref="BJ40:BR40"/>
    <mergeCell ref="BS40:CA40"/>
    <mergeCell ref="CB40:CJ40"/>
    <mergeCell ref="CK40:CS40"/>
    <mergeCell ref="BA39:BI39"/>
    <mergeCell ref="BJ39:BR39"/>
    <mergeCell ref="BS39:CA39"/>
    <mergeCell ref="CB39:CJ39"/>
    <mergeCell ref="CK39:CS39"/>
    <mergeCell ref="AR39:AZ39"/>
    <mergeCell ref="BA41:BI41"/>
    <mergeCell ref="BJ41:BR41"/>
    <mergeCell ref="BS41:CA41"/>
    <mergeCell ref="CB41:CJ41"/>
    <mergeCell ref="CK41:CS41"/>
    <mergeCell ref="BV42:CS42"/>
    <mergeCell ref="B41:G41"/>
    <mergeCell ref="H41:P41"/>
    <mergeCell ref="Q41:Y41"/>
    <mergeCell ref="Z41:AH41"/>
    <mergeCell ref="AI41:AQ41"/>
    <mergeCell ref="AR41:AZ41"/>
  </mergeCells>
  <phoneticPr fontId="9"/>
  <pageMargins left="0.59055118110236227" right="0.59055118110236227" top="0.59055118110236227" bottom="0.59055118110236227" header="0.31496062992125984" footer="0.31496062992125984"/>
  <pageSetup paperSize="9" firstPageNumber="101" orientation="portrait" useFirstPageNumber="1" r:id="rId1"/>
  <headerFooter alignWithMargins="0">
    <oddHeader>&amp;R&amp;10社会福祉</oddHeader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workbookViewId="0">
      <selection activeCell="B65" sqref="B65:C65"/>
    </sheetView>
  </sheetViews>
  <sheetFormatPr defaultRowHeight="14.25"/>
  <cols>
    <col min="1" max="1" width="0.375" style="128" customWidth="1"/>
    <col min="2" max="2" width="8.625" style="128" customWidth="1"/>
    <col min="3" max="3" width="3" style="140" customWidth="1"/>
    <col min="4" max="4" width="3.25" style="128" customWidth="1"/>
    <col min="5" max="6" width="8.5" style="128" customWidth="1"/>
    <col min="7" max="7" width="2.625" style="128" customWidth="1"/>
    <col min="8" max="8" width="10.5" style="128" customWidth="1"/>
    <col min="9" max="9" width="1.625" style="128" customWidth="1"/>
    <col min="10" max="10" width="9.375" style="128" customWidth="1"/>
    <col min="11" max="11" width="8.125" style="128" customWidth="1"/>
    <col min="12" max="12" width="5.25" style="128" customWidth="1"/>
    <col min="13" max="13" width="12.125" style="128" customWidth="1"/>
    <col min="14" max="14" width="12.75" style="128" customWidth="1"/>
    <col min="15" max="16384" width="9" style="128"/>
  </cols>
  <sheetData>
    <row r="1" spans="1:17" ht="27" customHeight="1">
      <c r="B1" s="127" t="s">
        <v>101</v>
      </c>
    </row>
    <row r="2" spans="1:17" ht="24" customHeight="1">
      <c r="M2" s="141" t="s">
        <v>399</v>
      </c>
    </row>
    <row r="3" spans="1:17" ht="17.25" customHeight="1">
      <c r="B3" s="142"/>
      <c r="C3" s="143" t="s">
        <v>23</v>
      </c>
      <c r="D3" s="602" t="s">
        <v>61</v>
      </c>
      <c r="E3" s="602"/>
      <c r="F3" s="602" t="s">
        <v>62</v>
      </c>
      <c r="G3" s="602"/>
      <c r="H3" s="602" t="s">
        <v>68</v>
      </c>
      <c r="I3" s="602" t="s">
        <v>64</v>
      </c>
      <c r="J3" s="602"/>
      <c r="K3" s="602" t="s">
        <v>65</v>
      </c>
      <c r="L3" s="602"/>
      <c r="M3" s="606" t="s">
        <v>27</v>
      </c>
      <c r="N3" s="144"/>
    </row>
    <row r="4" spans="1:17" ht="17.25" customHeight="1">
      <c r="A4" s="144"/>
      <c r="B4" s="145" t="s">
        <v>69</v>
      </c>
      <c r="C4" s="146"/>
      <c r="D4" s="599"/>
      <c r="E4" s="599"/>
      <c r="F4" s="599"/>
      <c r="G4" s="599"/>
      <c r="H4" s="599"/>
      <c r="I4" s="599"/>
      <c r="J4" s="599"/>
      <c r="K4" s="599"/>
      <c r="L4" s="599"/>
      <c r="M4" s="600"/>
      <c r="N4" s="130"/>
      <c r="O4" s="144"/>
      <c r="P4" s="144"/>
      <c r="Q4" s="144"/>
    </row>
    <row r="5" spans="1:17" ht="24" customHeight="1">
      <c r="A5" s="147"/>
      <c r="B5" s="660" t="s">
        <v>393</v>
      </c>
      <c r="C5" s="661"/>
      <c r="D5" s="593">
        <v>139070343</v>
      </c>
      <c r="E5" s="593"/>
      <c r="F5" s="593">
        <v>51872606</v>
      </c>
      <c r="G5" s="593"/>
      <c r="H5" s="148">
        <v>4854934</v>
      </c>
      <c r="I5" s="593">
        <v>1092828</v>
      </c>
      <c r="J5" s="593"/>
      <c r="K5" s="593">
        <v>4505338</v>
      </c>
      <c r="L5" s="593"/>
      <c r="M5" s="90">
        <f t="shared" ref="M5:M13" si="0">SUM(D5:L5)</f>
        <v>201396049</v>
      </c>
      <c r="N5" s="147"/>
      <c r="O5" s="127"/>
      <c r="P5" s="127"/>
      <c r="Q5" s="127"/>
    </row>
    <row r="6" spans="1:17" ht="24" customHeight="1">
      <c r="A6" s="147"/>
      <c r="B6" s="660" t="s">
        <v>186</v>
      </c>
      <c r="C6" s="661"/>
      <c r="D6" s="593">
        <v>146963176</v>
      </c>
      <c r="E6" s="593"/>
      <c r="F6" s="593">
        <v>56836879</v>
      </c>
      <c r="G6" s="593"/>
      <c r="H6" s="148">
        <v>5890900</v>
      </c>
      <c r="I6" s="593">
        <v>1096795</v>
      </c>
      <c r="J6" s="593"/>
      <c r="K6" s="593">
        <v>3148402</v>
      </c>
      <c r="L6" s="593"/>
      <c r="M6" s="90">
        <f t="shared" si="0"/>
        <v>213936152</v>
      </c>
      <c r="N6" s="147"/>
      <c r="O6" s="127"/>
      <c r="P6" s="127"/>
      <c r="Q6" s="127"/>
    </row>
    <row r="7" spans="1:17" ht="24" customHeight="1">
      <c r="A7" s="147"/>
      <c r="B7" s="660" t="s">
        <v>395</v>
      </c>
      <c r="C7" s="661"/>
      <c r="D7" s="589">
        <v>156411825</v>
      </c>
      <c r="E7" s="589"/>
      <c r="F7" s="589">
        <v>59259155</v>
      </c>
      <c r="G7" s="589"/>
      <c r="H7" s="89">
        <v>5937411</v>
      </c>
      <c r="I7" s="589">
        <v>1118470</v>
      </c>
      <c r="J7" s="589"/>
      <c r="K7" s="589">
        <v>4266014</v>
      </c>
      <c r="L7" s="589"/>
      <c r="M7" s="90">
        <f t="shared" si="0"/>
        <v>226992875</v>
      </c>
      <c r="N7" s="147"/>
      <c r="O7" s="127"/>
      <c r="P7" s="127"/>
      <c r="Q7" s="127"/>
    </row>
    <row r="8" spans="1:17" ht="24" customHeight="1">
      <c r="A8" s="147"/>
      <c r="B8" s="660" t="s">
        <v>382</v>
      </c>
      <c r="C8" s="661"/>
      <c r="D8" s="593">
        <v>177452990</v>
      </c>
      <c r="E8" s="593"/>
      <c r="F8" s="593">
        <v>66657167</v>
      </c>
      <c r="G8" s="593"/>
      <c r="H8" s="148">
        <v>8019698</v>
      </c>
      <c r="I8" s="593">
        <v>1138487</v>
      </c>
      <c r="J8" s="593"/>
      <c r="K8" s="593">
        <v>6833695</v>
      </c>
      <c r="L8" s="593"/>
      <c r="M8" s="90">
        <f t="shared" si="0"/>
        <v>260102037</v>
      </c>
      <c r="N8" s="147"/>
      <c r="O8" s="127"/>
      <c r="P8" s="127"/>
      <c r="Q8" s="127"/>
    </row>
    <row r="9" spans="1:17" ht="24" customHeight="1">
      <c r="A9" s="147"/>
      <c r="B9" s="660" t="s">
        <v>383</v>
      </c>
      <c r="C9" s="661"/>
      <c r="D9" s="593">
        <v>206881224</v>
      </c>
      <c r="E9" s="593"/>
      <c r="F9" s="593">
        <v>76245950</v>
      </c>
      <c r="G9" s="593"/>
      <c r="H9" s="148">
        <v>7435531</v>
      </c>
      <c r="I9" s="593">
        <v>1729743</v>
      </c>
      <c r="J9" s="593"/>
      <c r="K9" s="593">
        <v>4947483</v>
      </c>
      <c r="L9" s="593"/>
      <c r="M9" s="90">
        <f t="shared" si="0"/>
        <v>297239931</v>
      </c>
      <c r="N9" s="149"/>
      <c r="O9" s="127"/>
      <c r="P9" s="127"/>
      <c r="Q9" s="127"/>
    </row>
    <row r="10" spans="1:17" ht="24" customHeight="1">
      <c r="A10" s="147"/>
      <c r="B10" s="660" t="s">
        <v>384</v>
      </c>
      <c r="C10" s="661"/>
      <c r="D10" s="589">
        <v>227047858</v>
      </c>
      <c r="E10" s="589"/>
      <c r="F10" s="589">
        <v>81013308</v>
      </c>
      <c r="G10" s="589"/>
      <c r="H10" s="89">
        <v>6232154</v>
      </c>
      <c r="I10" s="589">
        <v>1515890</v>
      </c>
      <c r="J10" s="589"/>
      <c r="K10" s="589">
        <v>5575924</v>
      </c>
      <c r="L10" s="589"/>
      <c r="M10" s="150">
        <f t="shared" si="0"/>
        <v>321385134</v>
      </c>
      <c r="N10" s="127"/>
      <c r="O10" s="127"/>
      <c r="P10" s="127"/>
      <c r="Q10" s="127"/>
    </row>
    <row r="11" spans="1:17" ht="21" customHeight="1">
      <c r="A11" s="147"/>
      <c r="B11" s="660" t="s">
        <v>385</v>
      </c>
      <c r="C11" s="661"/>
      <c r="D11" s="588">
        <v>216859629</v>
      </c>
      <c r="E11" s="588"/>
      <c r="F11" s="588">
        <v>82538484</v>
      </c>
      <c r="G11" s="588"/>
      <c r="H11" s="88">
        <v>5279039</v>
      </c>
      <c r="I11" s="588">
        <v>1327340</v>
      </c>
      <c r="J11" s="588"/>
      <c r="K11" s="588">
        <v>3664953</v>
      </c>
      <c r="L11" s="588"/>
      <c r="M11" s="15">
        <f t="shared" si="0"/>
        <v>309669445</v>
      </c>
      <c r="N11" s="149"/>
      <c r="O11" s="127"/>
      <c r="P11" s="127"/>
      <c r="Q11" s="127"/>
    </row>
    <row r="12" spans="1:17" ht="27" customHeight="1">
      <c r="A12" s="147"/>
      <c r="B12" s="660" t="s">
        <v>386</v>
      </c>
      <c r="C12" s="661"/>
      <c r="D12" s="591">
        <v>217120777</v>
      </c>
      <c r="E12" s="591"/>
      <c r="F12" s="591">
        <v>82390488</v>
      </c>
      <c r="G12" s="591"/>
      <c r="H12" s="92">
        <v>5174827</v>
      </c>
      <c r="I12" s="591">
        <v>1171120</v>
      </c>
      <c r="J12" s="591"/>
      <c r="K12" s="591">
        <v>3946179</v>
      </c>
      <c r="L12" s="591"/>
      <c r="M12" s="15">
        <f t="shared" si="0"/>
        <v>309803391</v>
      </c>
      <c r="N12" s="149"/>
      <c r="O12" s="127"/>
      <c r="P12" s="127"/>
      <c r="Q12" s="127"/>
    </row>
    <row r="13" spans="1:17" ht="24" customHeight="1">
      <c r="A13" s="147"/>
      <c r="B13" s="660" t="s">
        <v>387</v>
      </c>
      <c r="C13" s="661"/>
      <c r="D13" s="588">
        <v>215309438</v>
      </c>
      <c r="E13" s="588"/>
      <c r="F13" s="588">
        <v>82641403</v>
      </c>
      <c r="G13" s="588"/>
      <c r="H13" s="88">
        <v>5000163</v>
      </c>
      <c r="I13" s="588">
        <v>4347410</v>
      </c>
      <c r="J13" s="588"/>
      <c r="K13" s="588">
        <v>2965777</v>
      </c>
      <c r="L13" s="588"/>
      <c r="M13" s="91">
        <f t="shared" si="0"/>
        <v>310264191</v>
      </c>
      <c r="N13" s="149"/>
      <c r="O13" s="127"/>
      <c r="P13" s="127"/>
      <c r="Q13" s="127"/>
    </row>
    <row r="14" spans="1:17" ht="27" customHeight="1">
      <c r="A14" s="147"/>
      <c r="B14" s="660" t="s">
        <v>388</v>
      </c>
      <c r="C14" s="661"/>
      <c r="D14" s="591">
        <v>205651637</v>
      </c>
      <c r="E14" s="591"/>
      <c r="F14" s="591">
        <v>87937136</v>
      </c>
      <c r="G14" s="591"/>
      <c r="H14" s="92">
        <v>4075660</v>
      </c>
      <c r="I14" s="591">
        <v>1335245</v>
      </c>
      <c r="J14" s="591"/>
      <c r="K14" s="591">
        <v>6032190</v>
      </c>
      <c r="L14" s="591"/>
      <c r="M14" s="151">
        <f t="shared" ref="M14:M16" si="1">SUM(D14:L14)</f>
        <v>305031868</v>
      </c>
      <c r="N14" s="149"/>
      <c r="O14" s="127"/>
      <c r="P14" s="127"/>
      <c r="Q14" s="127"/>
    </row>
    <row r="15" spans="1:17" ht="27" customHeight="1">
      <c r="A15" s="147"/>
      <c r="B15" s="660" t="s">
        <v>389</v>
      </c>
      <c r="C15" s="661"/>
      <c r="D15" s="591">
        <v>200543853</v>
      </c>
      <c r="E15" s="591"/>
      <c r="F15" s="591">
        <v>85324661</v>
      </c>
      <c r="G15" s="591"/>
      <c r="H15" s="92">
        <v>4102619</v>
      </c>
      <c r="I15" s="591">
        <v>1918550</v>
      </c>
      <c r="J15" s="591"/>
      <c r="K15" s="591">
        <v>5315531</v>
      </c>
      <c r="L15" s="591"/>
      <c r="M15" s="15">
        <f t="shared" si="1"/>
        <v>297205214</v>
      </c>
      <c r="N15" s="149"/>
      <c r="O15" s="127"/>
      <c r="P15" s="127"/>
      <c r="Q15" s="127"/>
    </row>
    <row r="16" spans="1:17" ht="24" customHeight="1">
      <c r="A16" s="147"/>
      <c r="B16" s="673" t="s">
        <v>400</v>
      </c>
      <c r="C16" s="674"/>
      <c r="D16" s="580">
        <v>210310066</v>
      </c>
      <c r="E16" s="580"/>
      <c r="F16" s="580">
        <v>95640777</v>
      </c>
      <c r="G16" s="580"/>
      <c r="H16" s="152">
        <v>3126845</v>
      </c>
      <c r="I16" s="580">
        <v>1593233</v>
      </c>
      <c r="J16" s="580"/>
      <c r="K16" s="580">
        <v>5808698</v>
      </c>
      <c r="L16" s="580"/>
      <c r="M16" s="15">
        <f t="shared" si="1"/>
        <v>316479619</v>
      </c>
      <c r="N16" s="149"/>
      <c r="O16" s="127"/>
      <c r="P16" s="127"/>
      <c r="Q16" s="127"/>
    </row>
    <row r="17" spans="1:23" ht="18.75" customHeight="1">
      <c r="A17" s="147"/>
      <c r="B17" s="153"/>
      <c r="C17" s="154"/>
      <c r="D17" s="5"/>
      <c r="E17" s="5"/>
      <c r="F17" s="5"/>
      <c r="G17" s="5"/>
      <c r="H17" s="5"/>
      <c r="I17" s="5"/>
      <c r="J17" s="5"/>
      <c r="K17" s="5"/>
      <c r="L17" s="5"/>
      <c r="M17" s="155" t="s">
        <v>401</v>
      </c>
      <c r="N17" s="149"/>
      <c r="O17" s="127"/>
      <c r="P17" s="127"/>
      <c r="Q17" s="127"/>
    </row>
    <row r="18" spans="1:23" ht="28.5" customHeight="1">
      <c r="A18" s="147"/>
      <c r="B18" s="154"/>
      <c r="C18" s="154"/>
      <c r="D18" s="5"/>
      <c r="E18" s="5"/>
      <c r="F18" s="5"/>
      <c r="G18" s="5"/>
      <c r="H18" s="5"/>
      <c r="I18" s="5"/>
      <c r="J18" s="5"/>
      <c r="K18" s="5"/>
      <c r="L18" s="5"/>
      <c r="M18" s="5"/>
      <c r="N18" s="149"/>
      <c r="O18" s="127"/>
      <c r="P18" s="127"/>
      <c r="Q18" s="127"/>
    </row>
    <row r="19" spans="1:23" ht="24" customHeight="1">
      <c r="A19" s="147"/>
      <c r="B19" s="156" t="s">
        <v>134</v>
      </c>
      <c r="C19" s="154"/>
      <c r="D19" s="5"/>
      <c r="E19" s="5"/>
      <c r="F19" s="5"/>
      <c r="G19" s="5"/>
      <c r="H19" s="5"/>
      <c r="I19" s="5"/>
      <c r="J19" s="5"/>
      <c r="K19" s="5"/>
      <c r="L19" s="5"/>
      <c r="M19" s="5"/>
      <c r="N19" s="149"/>
      <c r="O19" s="127"/>
      <c r="P19" s="127"/>
      <c r="Q19" s="127"/>
    </row>
    <row r="20" spans="1:23" ht="24" customHeight="1">
      <c r="A20" s="147"/>
      <c r="B20" s="157"/>
      <c r="C20" s="157"/>
      <c r="D20" s="149"/>
      <c r="E20" s="147"/>
      <c r="F20" s="149"/>
      <c r="G20" s="147"/>
      <c r="H20" s="149"/>
      <c r="I20" s="147"/>
      <c r="J20" s="149"/>
      <c r="K20" s="147"/>
      <c r="L20" s="149"/>
      <c r="M20" s="141" t="s">
        <v>399</v>
      </c>
      <c r="N20" s="149"/>
      <c r="O20" s="127"/>
      <c r="P20" s="127"/>
      <c r="Q20" s="127"/>
    </row>
    <row r="21" spans="1:23" ht="17.25" customHeight="1">
      <c r="A21" s="147"/>
      <c r="B21" s="142"/>
      <c r="C21" s="662" t="s">
        <v>23</v>
      </c>
      <c r="D21" s="663"/>
      <c r="E21" s="664" t="s">
        <v>70</v>
      </c>
      <c r="F21" s="664"/>
      <c r="G21" s="664" t="s">
        <v>71</v>
      </c>
      <c r="H21" s="664"/>
      <c r="I21" s="664"/>
      <c r="J21" s="665" t="s">
        <v>72</v>
      </c>
      <c r="K21" s="665"/>
      <c r="L21" s="666" t="s">
        <v>73</v>
      </c>
      <c r="M21" s="667"/>
      <c r="N21" s="149"/>
      <c r="O21" s="127"/>
      <c r="P21" s="127"/>
      <c r="Q21" s="127"/>
    </row>
    <row r="22" spans="1:23" ht="17.25" customHeight="1">
      <c r="A22" s="147"/>
      <c r="B22" s="145" t="s">
        <v>69</v>
      </c>
      <c r="C22" s="670"/>
      <c r="D22" s="671"/>
      <c r="E22" s="653"/>
      <c r="F22" s="653"/>
      <c r="G22" s="653"/>
      <c r="H22" s="653"/>
      <c r="I22" s="653"/>
      <c r="J22" s="672" t="s">
        <v>187</v>
      </c>
      <c r="K22" s="672"/>
      <c r="L22" s="668"/>
      <c r="M22" s="669"/>
      <c r="N22" s="149"/>
      <c r="O22" s="127"/>
      <c r="P22" s="127"/>
      <c r="Q22" s="127"/>
    </row>
    <row r="23" spans="1:23" ht="24" customHeight="1">
      <c r="A23" s="147"/>
      <c r="B23" s="642" t="s">
        <v>190</v>
      </c>
      <c r="C23" s="643"/>
      <c r="D23" s="643"/>
      <c r="E23" s="658">
        <v>214</v>
      </c>
      <c r="F23" s="658"/>
      <c r="G23" s="658">
        <v>343</v>
      </c>
      <c r="H23" s="658"/>
      <c r="I23" s="658"/>
      <c r="J23" s="659">
        <v>10.25</v>
      </c>
      <c r="K23" s="659"/>
      <c r="L23" s="589">
        <f t="shared" ref="L23:L30" si="2">M5</f>
        <v>201396049</v>
      </c>
      <c r="M23" s="590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ht="24" customHeight="1">
      <c r="A24" s="147"/>
      <c r="B24" s="642" t="s">
        <v>402</v>
      </c>
      <c r="C24" s="643"/>
      <c r="D24" s="643"/>
      <c r="E24" s="653">
        <v>231</v>
      </c>
      <c r="F24" s="653"/>
      <c r="G24" s="653">
        <v>365</v>
      </c>
      <c r="H24" s="653"/>
      <c r="I24" s="653"/>
      <c r="J24" s="654">
        <v>10.75</v>
      </c>
      <c r="K24" s="654"/>
      <c r="L24" s="589">
        <f t="shared" si="2"/>
        <v>213936152</v>
      </c>
      <c r="M24" s="590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ht="24" customHeight="1">
      <c r="A25" s="147"/>
      <c r="B25" s="642" t="s">
        <v>403</v>
      </c>
      <c r="C25" s="643"/>
      <c r="D25" s="643"/>
      <c r="E25" s="653">
        <v>249</v>
      </c>
      <c r="F25" s="653"/>
      <c r="G25" s="653">
        <v>384</v>
      </c>
      <c r="H25" s="653"/>
      <c r="I25" s="653"/>
      <c r="J25" s="655">
        <v>11.19</v>
      </c>
      <c r="K25" s="655"/>
      <c r="L25" s="656">
        <f t="shared" si="2"/>
        <v>226992875</v>
      </c>
      <c r="M25" s="657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24" customHeight="1">
      <c r="A26" s="147"/>
      <c r="B26" s="642" t="s">
        <v>404</v>
      </c>
      <c r="C26" s="643"/>
      <c r="D26" s="643"/>
      <c r="E26" s="658">
        <v>277</v>
      </c>
      <c r="F26" s="658"/>
      <c r="G26" s="658">
        <v>417</v>
      </c>
      <c r="H26" s="658"/>
      <c r="I26" s="658"/>
      <c r="J26" s="654">
        <v>12.01</v>
      </c>
      <c r="K26" s="654"/>
      <c r="L26" s="589">
        <f t="shared" si="2"/>
        <v>260102037</v>
      </c>
      <c r="M26" s="590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ht="24" customHeight="1">
      <c r="A27" s="127"/>
      <c r="B27" s="642" t="s">
        <v>405</v>
      </c>
      <c r="C27" s="643"/>
      <c r="D27" s="643"/>
      <c r="E27" s="653">
        <v>310</v>
      </c>
      <c r="F27" s="653"/>
      <c r="G27" s="653">
        <v>461</v>
      </c>
      <c r="H27" s="653"/>
      <c r="I27" s="653"/>
      <c r="J27" s="654">
        <v>13.18</v>
      </c>
      <c r="K27" s="654"/>
      <c r="L27" s="589">
        <f t="shared" si="2"/>
        <v>297239931</v>
      </c>
      <c r="M27" s="590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ht="24" customHeight="1">
      <c r="A28" s="127"/>
      <c r="B28" s="642" t="s">
        <v>406</v>
      </c>
      <c r="C28" s="643"/>
      <c r="D28" s="643"/>
      <c r="E28" s="653">
        <v>351</v>
      </c>
      <c r="F28" s="653"/>
      <c r="G28" s="653">
        <v>522</v>
      </c>
      <c r="H28" s="653"/>
      <c r="I28" s="653"/>
      <c r="J28" s="655">
        <v>14.71</v>
      </c>
      <c r="K28" s="655"/>
      <c r="L28" s="589">
        <f t="shared" si="2"/>
        <v>321385134</v>
      </c>
      <c r="M28" s="590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s="161" customFormat="1" ht="24" customHeight="1">
      <c r="A29" s="158"/>
      <c r="B29" s="642" t="s">
        <v>407</v>
      </c>
      <c r="C29" s="643"/>
      <c r="D29" s="643"/>
      <c r="E29" s="644">
        <v>353</v>
      </c>
      <c r="F29" s="644"/>
      <c r="G29" s="644">
        <v>526</v>
      </c>
      <c r="H29" s="644"/>
      <c r="I29" s="644"/>
      <c r="J29" s="645">
        <v>14.65</v>
      </c>
      <c r="K29" s="645"/>
      <c r="L29" s="588">
        <f t="shared" si="2"/>
        <v>309669445</v>
      </c>
      <c r="M29" s="612"/>
      <c r="N29" s="159"/>
      <c r="O29" s="160"/>
      <c r="P29" s="159"/>
      <c r="Q29" s="159"/>
    </row>
    <row r="30" spans="1:23" ht="24" customHeight="1">
      <c r="B30" s="642" t="s">
        <v>408</v>
      </c>
      <c r="C30" s="643"/>
      <c r="D30" s="643"/>
      <c r="E30" s="644">
        <v>350</v>
      </c>
      <c r="F30" s="644"/>
      <c r="G30" s="644">
        <v>507</v>
      </c>
      <c r="H30" s="644"/>
      <c r="I30" s="644"/>
      <c r="J30" s="645">
        <v>13.93</v>
      </c>
      <c r="K30" s="645"/>
      <c r="L30" s="588">
        <f t="shared" si="2"/>
        <v>309803391</v>
      </c>
      <c r="M30" s="612"/>
      <c r="Q30" s="130"/>
    </row>
    <row r="31" spans="1:23" ht="24" customHeight="1">
      <c r="B31" s="642" t="s">
        <v>409</v>
      </c>
      <c r="C31" s="643"/>
      <c r="D31" s="643"/>
      <c r="E31" s="644">
        <v>348</v>
      </c>
      <c r="F31" s="644"/>
      <c r="G31" s="644">
        <v>487</v>
      </c>
      <c r="H31" s="644"/>
      <c r="I31" s="644"/>
      <c r="J31" s="645">
        <v>13.17</v>
      </c>
      <c r="K31" s="645"/>
      <c r="L31" s="588">
        <f>M13</f>
        <v>310264191</v>
      </c>
      <c r="M31" s="612"/>
    </row>
    <row r="32" spans="1:23" s="161" customFormat="1" ht="24" customHeight="1">
      <c r="A32" s="158"/>
      <c r="B32" s="642" t="s">
        <v>410</v>
      </c>
      <c r="C32" s="643"/>
      <c r="D32" s="643"/>
      <c r="E32" s="651">
        <v>349</v>
      </c>
      <c r="F32" s="651"/>
      <c r="G32" s="651">
        <v>472</v>
      </c>
      <c r="H32" s="651"/>
      <c r="I32" s="651"/>
      <c r="J32" s="652">
        <v>12.68</v>
      </c>
      <c r="K32" s="652"/>
      <c r="L32" s="591">
        <f t="shared" ref="L32:L34" si="3">M14</f>
        <v>305031868</v>
      </c>
      <c r="M32" s="629"/>
      <c r="N32" s="159"/>
      <c r="O32" s="160"/>
      <c r="P32" s="159"/>
      <c r="Q32" s="159"/>
    </row>
    <row r="33" spans="2:17" ht="24" customHeight="1">
      <c r="B33" s="642" t="s">
        <v>411</v>
      </c>
      <c r="C33" s="643"/>
      <c r="D33" s="643"/>
      <c r="E33" s="644">
        <v>343</v>
      </c>
      <c r="F33" s="644"/>
      <c r="G33" s="644">
        <v>454</v>
      </c>
      <c r="H33" s="644"/>
      <c r="I33" s="644"/>
      <c r="J33" s="645">
        <v>12.03</v>
      </c>
      <c r="K33" s="645"/>
      <c r="L33" s="588">
        <f t="shared" si="3"/>
        <v>297205214</v>
      </c>
      <c r="M33" s="612"/>
      <c r="Q33" s="130"/>
    </row>
    <row r="34" spans="2:17" ht="24" customHeight="1">
      <c r="B34" s="646" t="s">
        <v>412</v>
      </c>
      <c r="C34" s="647"/>
      <c r="D34" s="647"/>
      <c r="E34" s="648">
        <v>368</v>
      </c>
      <c r="F34" s="648"/>
      <c r="G34" s="648">
        <v>464</v>
      </c>
      <c r="H34" s="648"/>
      <c r="I34" s="648"/>
      <c r="J34" s="649">
        <v>12.08</v>
      </c>
      <c r="K34" s="649"/>
      <c r="L34" s="580">
        <f t="shared" si="3"/>
        <v>316479619</v>
      </c>
      <c r="M34" s="650"/>
    </row>
    <row r="35" spans="2:17">
      <c r="M35" s="155" t="s">
        <v>401</v>
      </c>
    </row>
  </sheetData>
  <mergeCells count="133">
    <mergeCell ref="D3:E4"/>
    <mergeCell ref="F3:G4"/>
    <mergeCell ref="H3:H4"/>
    <mergeCell ref="I3:J4"/>
    <mergeCell ref="K3:L4"/>
    <mergeCell ref="M3:M4"/>
    <mergeCell ref="B5:C5"/>
    <mergeCell ref="D5:E5"/>
    <mergeCell ref="F5:G5"/>
    <mergeCell ref="I5:J5"/>
    <mergeCell ref="K5:L5"/>
    <mergeCell ref="B6:C6"/>
    <mergeCell ref="D6:E6"/>
    <mergeCell ref="F6:G6"/>
    <mergeCell ref="I6:J6"/>
    <mergeCell ref="K6:L6"/>
    <mergeCell ref="B7:C7"/>
    <mergeCell ref="D7:E7"/>
    <mergeCell ref="F7:G7"/>
    <mergeCell ref="I7:J7"/>
    <mergeCell ref="K7:L7"/>
    <mergeCell ref="B8:C8"/>
    <mergeCell ref="D8:E8"/>
    <mergeCell ref="F8:G8"/>
    <mergeCell ref="I8:J8"/>
    <mergeCell ref="K8:L8"/>
    <mergeCell ref="B9:C9"/>
    <mergeCell ref="D9:E9"/>
    <mergeCell ref="F9:G9"/>
    <mergeCell ref="I9:J9"/>
    <mergeCell ref="K9:L9"/>
    <mergeCell ref="B10:C10"/>
    <mergeCell ref="D10:E10"/>
    <mergeCell ref="F10:G10"/>
    <mergeCell ref="I10:J10"/>
    <mergeCell ref="K10:L10"/>
    <mergeCell ref="B11:C11"/>
    <mergeCell ref="D11:E11"/>
    <mergeCell ref="F11:G11"/>
    <mergeCell ref="I11:J11"/>
    <mergeCell ref="K11:L11"/>
    <mergeCell ref="B12:C12"/>
    <mergeCell ref="D12:E12"/>
    <mergeCell ref="F12:G12"/>
    <mergeCell ref="I12:J12"/>
    <mergeCell ref="K12:L12"/>
    <mergeCell ref="B13:C13"/>
    <mergeCell ref="D13:E13"/>
    <mergeCell ref="F13:G13"/>
    <mergeCell ref="I13:J13"/>
    <mergeCell ref="K13:L13"/>
    <mergeCell ref="B14:C14"/>
    <mergeCell ref="D14:E14"/>
    <mergeCell ref="F14:G14"/>
    <mergeCell ref="I14:J14"/>
    <mergeCell ref="K14:L14"/>
    <mergeCell ref="C21:D21"/>
    <mergeCell ref="E21:F22"/>
    <mergeCell ref="G21:I22"/>
    <mergeCell ref="J21:K21"/>
    <mergeCell ref="L21:M22"/>
    <mergeCell ref="C22:D22"/>
    <mergeCell ref="J22:K22"/>
    <mergeCell ref="B15:C15"/>
    <mergeCell ref="D15:E15"/>
    <mergeCell ref="F15:G15"/>
    <mergeCell ref="I15:J15"/>
    <mergeCell ref="K15:L15"/>
    <mergeCell ref="B16:C16"/>
    <mergeCell ref="D16:E16"/>
    <mergeCell ref="F16:G16"/>
    <mergeCell ref="I16:J16"/>
    <mergeCell ref="K16:L16"/>
    <mergeCell ref="B23:D23"/>
    <mergeCell ref="E23:F23"/>
    <mergeCell ref="G23:I23"/>
    <mergeCell ref="J23:K23"/>
    <mergeCell ref="L23:M23"/>
    <mergeCell ref="B24:D24"/>
    <mergeCell ref="E24:F24"/>
    <mergeCell ref="G24:I24"/>
    <mergeCell ref="J24:K24"/>
    <mergeCell ref="L24:M24"/>
    <mergeCell ref="B25:D25"/>
    <mergeCell ref="E25:F25"/>
    <mergeCell ref="G25:I25"/>
    <mergeCell ref="J25:K25"/>
    <mergeCell ref="L25:M25"/>
    <mergeCell ref="B26:D26"/>
    <mergeCell ref="E26:F26"/>
    <mergeCell ref="G26:I26"/>
    <mergeCell ref="J26:K26"/>
    <mergeCell ref="L26:M26"/>
    <mergeCell ref="B27:D27"/>
    <mergeCell ref="E27:F27"/>
    <mergeCell ref="G27:I27"/>
    <mergeCell ref="J27:K27"/>
    <mergeCell ref="L27:M27"/>
    <mergeCell ref="B28:D28"/>
    <mergeCell ref="E28:F28"/>
    <mergeCell ref="G28:I28"/>
    <mergeCell ref="J28:K28"/>
    <mergeCell ref="L28:M28"/>
    <mergeCell ref="B29:D29"/>
    <mergeCell ref="E29:F29"/>
    <mergeCell ref="G29:I29"/>
    <mergeCell ref="J29:K29"/>
    <mergeCell ref="L29:M29"/>
    <mergeCell ref="B30:D30"/>
    <mergeCell ref="E30:F30"/>
    <mergeCell ref="G30:I30"/>
    <mergeCell ref="J30:K30"/>
    <mergeCell ref="L30:M30"/>
    <mergeCell ref="B31:D31"/>
    <mergeCell ref="E31:F31"/>
    <mergeCell ref="G31:I31"/>
    <mergeCell ref="J31:K31"/>
    <mergeCell ref="L31:M31"/>
    <mergeCell ref="B32:D32"/>
    <mergeCell ref="E32:F32"/>
    <mergeCell ref="G32:I32"/>
    <mergeCell ref="J32:K32"/>
    <mergeCell ref="L32:M32"/>
    <mergeCell ref="B33:D33"/>
    <mergeCell ref="E33:F33"/>
    <mergeCell ref="G33:I33"/>
    <mergeCell ref="J33:K33"/>
    <mergeCell ref="L33:M33"/>
    <mergeCell ref="B34:D34"/>
    <mergeCell ref="E34:F34"/>
    <mergeCell ref="G34:I34"/>
    <mergeCell ref="J34:K34"/>
    <mergeCell ref="L34:M34"/>
  </mergeCells>
  <phoneticPr fontId="9"/>
  <pageMargins left="0.59055118110236227" right="0.59055118110236227" top="0.59055118110236227" bottom="0.59055118110236227" header="0.31496062992125984" footer="0.31496062992125984"/>
  <pageSetup paperSize="9" firstPageNumber="102" orientation="portrait" useFirstPageNumber="1" r:id="rId1"/>
  <headerFooter alignWithMargins="0">
    <oddHeader>&amp;L&amp;10社会福祉</oddHeader>
    <oddFooter>&amp;C－&amp;P－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00" workbookViewId="0">
      <selection activeCell="B65" sqref="B65:C65"/>
    </sheetView>
  </sheetViews>
  <sheetFormatPr defaultRowHeight="14.25"/>
  <cols>
    <col min="1" max="1" width="11.125" style="99" customWidth="1"/>
    <col min="2" max="2" width="10.875" style="99" customWidth="1"/>
    <col min="3" max="3" width="8.875" style="163" customWidth="1"/>
    <col min="4" max="4" width="6.625" style="99" customWidth="1"/>
    <col min="5" max="5" width="9.375" style="99" customWidth="1"/>
    <col min="6" max="6" width="1.25" style="99" hidden="1" customWidth="1"/>
    <col min="7" max="7" width="9.5" style="99" customWidth="1"/>
    <col min="8" max="8" width="8.625" style="99" customWidth="1"/>
    <col min="9" max="9" width="6.375" style="99" customWidth="1"/>
    <col min="10" max="10" width="11.25" style="99" customWidth="1"/>
    <col min="11" max="11" width="0.125" style="99" hidden="1" customWidth="1"/>
    <col min="12" max="12" width="5.25" style="99" customWidth="1"/>
    <col min="13" max="13" width="13.75" style="99" customWidth="1"/>
    <col min="14" max="14" width="16.125" style="99" customWidth="1"/>
    <col min="15" max="16384" width="9" style="99"/>
  </cols>
  <sheetData>
    <row r="1" spans="1:16" ht="16.5" customHeight="1">
      <c r="A1" s="162" t="s">
        <v>137</v>
      </c>
    </row>
    <row r="2" spans="1:16" ht="14.25" customHeight="1">
      <c r="A2" s="164"/>
      <c r="B2" s="164"/>
      <c r="C2" s="165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6" t="s">
        <v>146</v>
      </c>
    </row>
    <row r="3" spans="1:16" ht="14.1" customHeight="1">
      <c r="A3" s="675" t="s">
        <v>173</v>
      </c>
      <c r="B3" s="677" t="s">
        <v>147</v>
      </c>
      <c r="C3" s="679" t="s">
        <v>142</v>
      </c>
      <c r="D3" s="679"/>
      <c r="E3" s="679"/>
      <c r="F3" s="679"/>
      <c r="G3" s="679"/>
      <c r="H3" s="679"/>
      <c r="I3" s="679"/>
      <c r="J3" s="679"/>
      <c r="K3" s="679"/>
      <c r="L3" s="679"/>
      <c r="M3" s="680" t="s">
        <v>141</v>
      </c>
      <c r="N3" s="682" t="s">
        <v>371</v>
      </c>
    </row>
    <row r="4" spans="1:16" ht="14.1" customHeight="1">
      <c r="A4" s="676"/>
      <c r="B4" s="678"/>
      <c r="C4" s="681" t="s">
        <v>145</v>
      </c>
      <c r="D4" s="681"/>
      <c r="E4" s="684" t="s">
        <v>143</v>
      </c>
      <c r="F4" s="684"/>
      <c r="G4" s="684"/>
      <c r="H4" s="684"/>
      <c r="I4" s="684"/>
      <c r="J4" s="684"/>
      <c r="K4" s="684"/>
      <c r="L4" s="684"/>
      <c r="M4" s="681"/>
      <c r="N4" s="683"/>
    </row>
    <row r="5" spans="1:16" ht="14.1" customHeight="1">
      <c r="A5" s="685" t="s">
        <v>174</v>
      </c>
      <c r="B5" s="678"/>
      <c r="C5" s="681"/>
      <c r="D5" s="681"/>
      <c r="E5" s="684" t="s">
        <v>139</v>
      </c>
      <c r="F5" s="684"/>
      <c r="G5" s="684"/>
      <c r="H5" s="684" t="s">
        <v>140</v>
      </c>
      <c r="I5" s="684"/>
      <c r="J5" s="684" t="s">
        <v>144</v>
      </c>
      <c r="K5" s="684"/>
      <c r="L5" s="684"/>
      <c r="M5" s="681"/>
      <c r="N5" s="683"/>
    </row>
    <row r="6" spans="1:16" ht="14.1" customHeight="1">
      <c r="A6" s="686"/>
      <c r="B6" s="678"/>
      <c r="C6" s="167" t="s">
        <v>149</v>
      </c>
      <c r="D6" s="167" t="s">
        <v>150</v>
      </c>
      <c r="E6" s="167" t="s">
        <v>149</v>
      </c>
      <c r="F6" s="167"/>
      <c r="G6" s="167" t="s">
        <v>150</v>
      </c>
      <c r="H6" s="167" t="s">
        <v>149</v>
      </c>
      <c r="I6" s="167" t="s">
        <v>150</v>
      </c>
      <c r="J6" s="167" t="s">
        <v>149</v>
      </c>
      <c r="K6" s="167"/>
      <c r="L6" s="167" t="s">
        <v>151</v>
      </c>
      <c r="M6" s="681"/>
      <c r="N6" s="683"/>
    </row>
    <row r="7" spans="1:16" ht="14.25" customHeight="1">
      <c r="A7" s="168" t="s">
        <v>372</v>
      </c>
      <c r="B7" s="59">
        <v>3858000</v>
      </c>
      <c r="C7" s="59">
        <v>883700</v>
      </c>
      <c r="D7" s="59">
        <v>1749</v>
      </c>
      <c r="E7" s="59">
        <v>1776900</v>
      </c>
      <c r="F7" s="59">
        <v>3554</v>
      </c>
      <c r="G7" s="59">
        <v>3554</v>
      </c>
      <c r="H7" s="59">
        <v>56000</v>
      </c>
      <c r="I7" s="59">
        <v>44</v>
      </c>
      <c r="J7" s="59">
        <v>849000</v>
      </c>
      <c r="K7" s="59">
        <v>163</v>
      </c>
      <c r="L7" s="59">
        <v>204</v>
      </c>
      <c r="M7" s="9">
        <f t="shared" ref="M7:M12" si="0">C7+E7+H7+J7</f>
        <v>3565600</v>
      </c>
      <c r="N7" s="10">
        <f t="shared" ref="N7:N12" si="1">M7/B7</f>
        <v>0.92420943494038366</v>
      </c>
    </row>
    <row r="8" spans="1:16" ht="14.25" customHeight="1">
      <c r="A8" s="168" t="s">
        <v>373</v>
      </c>
      <c r="B8" s="9">
        <v>3858000</v>
      </c>
      <c r="C8" s="9">
        <v>2239356</v>
      </c>
      <c r="D8" s="9">
        <v>4465</v>
      </c>
      <c r="E8" s="9">
        <v>495936</v>
      </c>
      <c r="F8" s="9"/>
      <c r="G8" s="9">
        <v>991</v>
      </c>
      <c r="H8" s="9">
        <v>124000</v>
      </c>
      <c r="I8" s="9">
        <v>108</v>
      </c>
      <c r="J8" s="9">
        <v>802500</v>
      </c>
      <c r="K8" s="9"/>
      <c r="L8" s="9">
        <v>156</v>
      </c>
      <c r="M8" s="9">
        <f t="shared" si="0"/>
        <v>3661792</v>
      </c>
      <c r="N8" s="10">
        <f t="shared" si="1"/>
        <v>0.9491425609123898</v>
      </c>
    </row>
    <row r="9" spans="1:16" ht="14.25" customHeight="1">
      <c r="A9" s="168" t="s">
        <v>374</v>
      </c>
      <c r="B9" s="9">
        <v>3858000</v>
      </c>
      <c r="C9" s="9">
        <v>2229456</v>
      </c>
      <c r="D9" s="9">
        <v>4414</v>
      </c>
      <c r="E9" s="9">
        <v>446815</v>
      </c>
      <c r="F9" s="9"/>
      <c r="G9" s="9">
        <v>893</v>
      </c>
      <c r="H9" s="9">
        <v>117711</v>
      </c>
      <c r="I9" s="9">
        <v>87</v>
      </c>
      <c r="J9" s="9">
        <v>789000</v>
      </c>
      <c r="K9" s="9"/>
      <c r="L9" s="9">
        <v>156</v>
      </c>
      <c r="M9" s="9">
        <f t="shared" si="0"/>
        <v>3582982</v>
      </c>
      <c r="N9" s="10">
        <f t="shared" si="1"/>
        <v>0.92871487817522036</v>
      </c>
    </row>
    <row r="10" spans="1:16" ht="14.25" customHeight="1">
      <c r="A10" s="168" t="s">
        <v>464</v>
      </c>
      <c r="B10" s="59">
        <v>3858000</v>
      </c>
      <c r="C10" s="59">
        <v>2208736</v>
      </c>
      <c r="D10" s="59">
        <v>4387</v>
      </c>
      <c r="E10" s="59">
        <v>315917</v>
      </c>
      <c r="F10" s="59"/>
      <c r="G10" s="59">
        <v>628</v>
      </c>
      <c r="H10" s="59">
        <v>127823</v>
      </c>
      <c r="I10" s="59">
        <v>83</v>
      </c>
      <c r="J10" s="59">
        <v>1685000</v>
      </c>
      <c r="K10" s="59"/>
      <c r="L10" s="59">
        <v>206</v>
      </c>
      <c r="M10" s="9">
        <f>C10+E10+H10+J10</f>
        <v>4337476</v>
      </c>
      <c r="N10" s="10">
        <f t="shared" si="1"/>
        <v>1.1242809745982374</v>
      </c>
    </row>
    <row r="11" spans="1:16" ht="14.25" customHeight="1">
      <c r="A11" s="168" t="s">
        <v>378</v>
      </c>
      <c r="B11" s="59">
        <v>3858000</v>
      </c>
      <c r="C11" s="9">
        <v>1919209</v>
      </c>
      <c r="D11" s="9">
        <v>4264</v>
      </c>
      <c r="E11" s="9">
        <v>217444</v>
      </c>
      <c r="F11" s="9"/>
      <c r="G11" s="9">
        <v>381</v>
      </c>
      <c r="H11" s="9">
        <v>99121</v>
      </c>
      <c r="I11" s="9">
        <v>68</v>
      </c>
      <c r="J11" s="9">
        <v>1680116</v>
      </c>
      <c r="K11" s="9"/>
      <c r="L11" s="9">
        <v>193</v>
      </c>
      <c r="M11" s="9">
        <f t="shared" si="0"/>
        <v>3915890</v>
      </c>
      <c r="N11" s="10">
        <f t="shared" si="1"/>
        <v>1.0150051840331777</v>
      </c>
    </row>
    <row r="12" spans="1:16" ht="14.25" customHeight="1">
      <c r="A12" s="169" t="s">
        <v>379</v>
      </c>
      <c r="B12" s="11">
        <v>3858000</v>
      </c>
      <c r="C12" s="11">
        <v>2038500</v>
      </c>
      <c r="D12" s="11">
        <v>4277</v>
      </c>
      <c r="E12" s="11">
        <v>319705</v>
      </c>
      <c r="F12" s="11"/>
      <c r="G12" s="11">
        <f>4723-D12-I12</f>
        <v>397</v>
      </c>
      <c r="H12" s="11">
        <f>13490+55000</f>
        <v>68490</v>
      </c>
      <c r="I12" s="11">
        <v>49</v>
      </c>
      <c r="J12" s="11">
        <f>10000+1671000</f>
        <v>1681000</v>
      </c>
      <c r="K12" s="11"/>
      <c r="L12" s="11">
        <f>10+190</f>
        <v>200</v>
      </c>
      <c r="M12" s="11">
        <f t="shared" si="0"/>
        <v>4107695</v>
      </c>
      <c r="N12" s="12">
        <f t="shared" si="1"/>
        <v>1.0647213582166926</v>
      </c>
    </row>
    <row r="13" spans="1:16" ht="14.1" customHeight="1">
      <c r="B13" s="164"/>
      <c r="M13" s="687" t="s">
        <v>148</v>
      </c>
      <c r="N13" s="687"/>
    </row>
    <row r="14" spans="1:16" ht="14.1" customHeight="1">
      <c r="A14" s="7" t="s">
        <v>162</v>
      </c>
    </row>
    <row r="15" spans="1:16" ht="14.1" customHeight="1">
      <c r="A15" s="164"/>
      <c r="B15" s="164"/>
      <c r="C15" s="165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</row>
    <row r="16" spans="1:16" ht="14.1" customHeight="1">
      <c r="A16" s="170" t="s">
        <v>161</v>
      </c>
      <c r="B16" s="680" t="s">
        <v>154</v>
      </c>
      <c r="C16" s="680" t="s">
        <v>155</v>
      </c>
      <c r="D16" s="680"/>
      <c r="E16" s="680" t="s">
        <v>156</v>
      </c>
      <c r="F16" s="171"/>
      <c r="G16" s="680" t="s">
        <v>157</v>
      </c>
      <c r="H16" s="680" t="s">
        <v>158</v>
      </c>
      <c r="I16" s="680"/>
      <c r="J16" s="680" t="s">
        <v>159</v>
      </c>
      <c r="K16" s="172"/>
      <c r="L16" s="680" t="s">
        <v>160</v>
      </c>
      <c r="M16" s="680"/>
      <c r="N16" s="682" t="s">
        <v>371</v>
      </c>
      <c r="P16" s="164"/>
    </row>
    <row r="17" spans="1:14" ht="14.1" customHeight="1">
      <c r="A17" s="173" t="s">
        <v>138</v>
      </c>
      <c r="B17" s="681"/>
      <c r="C17" s="681"/>
      <c r="D17" s="681"/>
      <c r="E17" s="681"/>
      <c r="F17" s="174"/>
      <c r="G17" s="681"/>
      <c r="H17" s="681"/>
      <c r="I17" s="681"/>
      <c r="J17" s="681"/>
      <c r="K17" s="174"/>
      <c r="L17" s="681"/>
      <c r="M17" s="681"/>
      <c r="N17" s="683"/>
    </row>
    <row r="18" spans="1:14" ht="14.25" customHeight="1">
      <c r="A18" s="168" t="s">
        <v>375</v>
      </c>
      <c r="B18" s="93">
        <v>2220800</v>
      </c>
      <c r="C18" s="688">
        <v>2186045</v>
      </c>
      <c r="D18" s="688"/>
      <c r="E18" s="93">
        <v>935911</v>
      </c>
      <c r="F18" s="93"/>
      <c r="G18" s="93">
        <v>242328</v>
      </c>
      <c r="H18" s="688">
        <v>705125</v>
      </c>
      <c r="I18" s="688"/>
      <c r="J18" s="93">
        <f t="shared" ref="J18:J24" si="2">SUM(B18:I18)</f>
        <v>6290209</v>
      </c>
      <c r="K18" s="93"/>
      <c r="L18" s="688">
        <v>5702000</v>
      </c>
      <c r="M18" s="688"/>
      <c r="N18" s="13">
        <f t="shared" ref="N18:N24" si="3">J18/L18</f>
        <v>1.1031583654857944</v>
      </c>
    </row>
    <row r="19" spans="1:14" ht="14.25" customHeight="1">
      <c r="A19" s="168" t="s">
        <v>372</v>
      </c>
      <c r="B19" s="93">
        <v>2190000</v>
      </c>
      <c r="C19" s="688">
        <v>2245909</v>
      </c>
      <c r="D19" s="688"/>
      <c r="E19" s="93">
        <v>947333</v>
      </c>
      <c r="F19" s="93"/>
      <c r="G19" s="93">
        <v>281778</v>
      </c>
      <c r="H19" s="688">
        <v>827240</v>
      </c>
      <c r="I19" s="688"/>
      <c r="J19" s="93">
        <f t="shared" si="2"/>
        <v>6492260</v>
      </c>
      <c r="K19" s="93"/>
      <c r="L19" s="688">
        <v>5702000</v>
      </c>
      <c r="M19" s="688"/>
      <c r="N19" s="13">
        <f t="shared" si="3"/>
        <v>1.1385934759733427</v>
      </c>
    </row>
    <row r="20" spans="1:14" ht="14.25" customHeight="1">
      <c r="A20" s="168" t="s">
        <v>376</v>
      </c>
      <c r="B20" s="93">
        <v>2214500</v>
      </c>
      <c r="C20" s="688">
        <v>2198381</v>
      </c>
      <c r="D20" s="688"/>
      <c r="E20" s="93">
        <v>959040</v>
      </c>
      <c r="F20" s="93"/>
      <c r="G20" s="93">
        <v>271445</v>
      </c>
      <c r="H20" s="688">
        <v>921212</v>
      </c>
      <c r="I20" s="688"/>
      <c r="J20" s="688">
        <f t="shared" si="2"/>
        <v>6564578</v>
      </c>
      <c r="K20" s="688"/>
      <c r="L20" s="688">
        <v>5713000</v>
      </c>
      <c r="M20" s="688"/>
      <c r="N20" s="13">
        <f t="shared" si="3"/>
        <v>1.1490596884298967</v>
      </c>
    </row>
    <row r="21" spans="1:14" ht="14.25" customHeight="1">
      <c r="A21" s="168" t="s">
        <v>374</v>
      </c>
      <c r="B21" s="93">
        <v>2206600</v>
      </c>
      <c r="C21" s="688">
        <v>2281992</v>
      </c>
      <c r="D21" s="688"/>
      <c r="E21" s="93">
        <v>925251</v>
      </c>
      <c r="F21" s="93"/>
      <c r="G21" s="93">
        <v>286220</v>
      </c>
      <c r="H21" s="688">
        <v>964681</v>
      </c>
      <c r="I21" s="688"/>
      <c r="J21" s="688">
        <f t="shared" si="2"/>
        <v>6664744</v>
      </c>
      <c r="K21" s="688"/>
      <c r="L21" s="688">
        <v>5637000</v>
      </c>
      <c r="M21" s="688"/>
      <c r="N21" s="13">
        <f t="shared" si="3"/>
        <v>1.1823210927798475</v>
      </c>
    </row>
    <row r="22" spans="1:14" ht="14.25" customHeight="1">
      <c r="A22" s="168" t="s">
        <v>377</v>
      </c>
      <c r="B22" s="175">
        <v>2152100</v>
      </c>
      <c r="C22" s="689">
        <v>2422291</v>
      </c>
      <c r="D22" s="689"/>
      <c r="E22" s="175">
        <v>945345</v>
      </c>
      <c r="F22" s="175"/>
      <c r="G22" s="175">
        <v>391482</v>
      </c>
      <c r="H22" s="689">
        <v>1118823</v>
      </c>
      <c r="I22" s="689"/>
      <c r="J22" s="688">
        <f t="shared" si="2"/>
        <v>7030041</v>
      </c>
      <c r="K22" s="688"/>
      <c r="L22" s="689">
        <v>5690000</v>
      </c>
      <c r="M22" s="689"/>
      <c r="N22" s="13">
        <f t="shared" si="3"/>
        <v>1.2355080843585238</v>
      </c>
    </row>
    <row r="23" spans="1:14" ht="14.25" customHeight="1">
      <c r="A23" s="168" t="s">
        <v>378</v>
      </c>
      <c r="B23" s="93">
        <v>2140800</v>
      </c>
      <c r="C23" s="688">
        <v>2472363</v>
      </c>
      <c r="D23" s="688"/>
      <c r="E23" s="93">
        <v>845808</v>
      </c>
      <c r="F23" s="93"/>
      <c r="G23" s="93">
        <v>381380</v>
      </c>
      <c r="H23" s="688">
        <v>1018118</v>
      </c>
      <c r="I23" s="688"/>
      <c r="J23" s="688">
        <f t="shared" si="2"/>
        <v>6858469</v>
      </c>
      <c r="K23" s="688"/>
      <c r="L23" s="688">
        <v>5701000</v>
      </c>
      <c r="M23" s="688"/>
      <c r="N23" s="13">
        <f t="shared" si="3"/>
        <v>1.2030291176986494</v>
      </c>
    </row>
    <row r="24" spans="1:14" ht="14.25" customHeight="1">
      <c r="A24" s="169" t="s">
        <v>379</v>
      </c>
      <c r="B24" s="94">
        <v>2035500</v>
      </c>
      <c r="C24" s="690">
        <v>2417548</v>
      </c>
      <c r="D24" s="690"/>
      <c r="E24" s="94">
        <v>907961</v>
      </c>
      <c r="F24" s="94"/>
      <c r="G24" s="94">
        <v>309974</v>
      </c>
      <c r="H24" s="690">
        <v>1266792</v>
      </c>
      <c r="I24" s="690"/>
      <c r="J24" s="690">
        <f t="shared" si="2"/>
        <v>6937775</v>
      </c>
      <c r="K24" s="690"/>
      <c r="L24" s="690">
        <v>5720000</v>
      </c>
      <c r="M24" s="690"/>
      <c r="N24" s="14">
        <f t="shared" si="3"/>
        <v>1.2128977272727273</v>
      </c>
    </row>
    <row r="25" spans="1:14" ht="14.1" customHeight="1">
      <c r="A25" s="164"/>
      <c r="B25" s="164"/>
      <c r="C25" s="691"/>
      <c r="D25" s="691"/>
      <c r="E25" s="164"/>
      <c r="F25" s="164"/>
      <c r="G25" s="164"/>
      <c r="H25" s="692"/>
      <c r="I25" s="692"/>
      <c r="J25" s="693"/>
      <c r="K25" s="694"/>
      <c r="M25" s="176"/>
      <c r="N25" s="177" t="s">
        <v>172</v>
      </c>
    </row>
    <row r="26" spans="1:14" ht="14.1" customHeight="1">
      <c r="A26" s="162" t="s">
        <v>165</v>
      </c>
      <c r="M26" s="178"/>
    </row>
    <row r="27" spans="1:14" ht="14.1" customHeight="1">
      <c r="A27" s="164"/>
      <c r="B27" s="164"/>
      <c r="C27" s="165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</row>
    <row r="28" spans="1:14" ht="14.1" customHeight="1">
      <c r="A28" s="170" t="s">
        <v>161</v>
      </c>
      <c r="B28" s="680" t="s">
        <v>154</v>
      </c>
      <c r="C28" s="680" t="s">
        <v>163</v>
      </c>
      <c r="D28" s="680"/>
      <c r="E28" s="680" t="s">
        <v>156</v>
      </c>
      <c r="F28" s="171"/>
      <c r="G28" s="680" t="s">
        <v>164</v>
      </c>
      <c r="H28" s="680" t="s">
        <v>158</v>
      </c>
      <c r="I28" s="680"/>
      <c r="J28" s="680" t="s">
        <v>159</v>
      </c>
      <c r="K28" s="172"/>
      <c r="L28" s="680" t="s">
        <v>160</v>
      </c>
      <c r="M28" s="680"/>
      <c r="N28" s="682" t="s">
        <v>371</v>
      </c>
    </row>
    <row r="29" spans="1:14" ht="14.1" customHeight="1">
      <c r="A29" s="173" t="s">
        <v>138</v>
      </c>
      <c r="B29" s="681"/>
      <c r="C29" s="681"/>
      <c r="D29" s="681"/>
      <c r="E29" s="681"/>
      <c r="F29" s="174"/>
      <c r="G29" s="681"/>
      <c r="H29" s="681"/>
      <c r="I29" s="681"/>
      <c r="J29" s="681"/>
      <c r="K29" s="174"/>
      <c r="L29" s="681"/>
      <c r="M29" s="681"/>
      <c r="N29" s="683"/>
    </row>
    <row r="30" spans="1:14" ht="14.25" customHeight="1">
      <c r="A30" s="168" t="s">
        <v>375</v>
      </c>
      <c r="B30" s="93">
        <v>939200</v>
      </c>
      <c r="C30" s="695" t="s">
        <v>175</v>
      </c>
      <c r="D30" s="696"/>
      <c r="E30" s="93">
        <v>564525</v>
      </c>
      <c r="F30" s="93"/>
      <c r="G30" s="93" t="s">
        <v>175</v>
      </c>
      <c r="H30" s="695">
        <v>554227</v>
      </c>
      <c r="I30" s="696"/>
      <c r="J30" s="93">
        <f>SUM(B30:I30)</f>
        <v>2057952</v>
      </c>
      <c r="K30" s="93"/>
      <c r="L30" s="695">
        <v>1900000</v>
      </c>
      <c r="M30" s="696"/>
      <c r="N30" s="13">
        <f t="shared" ref="N30:N36" si="4">J30/L30</f>
        <v>1.0831326315789473</v>
      </c>
    </row>
    <row r="31" spans="1:14" ht="14.25" customHeight="1">
      <c r="A31" s="168" t="s">
        <v>372</v>
      </c>
      <c r="B31" s="93">
        <v>895804</v>
      </c>
      <c r="C31" s="695" t="s">
        <v>175</v>
      </c>
      <c r="D31" s="696"/>
      <c r="E31" s="93">
        <v>618921</v>
      </c>
      <c r="F31" s="93"/>
      <c r="G31" s="93" t="s">
        <v>380</v>
      </c>
      <c r="H31" s="688">
        <v>707914</v>
      </c>
      <c r="I31" s="688"/>
      <c r="J31" s="93">
        <f>SUM(B31:I31)</f>
        <v>2222639</v>
      </c>
      <c r="K31" s="93"/>
      <c r="L31" s="688">
        <v>1900000</v>
      </c>
      <c r="M31" s="688"/>
      <c r="N31" s="13">
        <f t="shared" si="4"/>
        <v>1.16981</v>
      </c>
    </row>
    <row r="32" spans="1:14" ht="14.25" customHeight="1">
      <c r="A32" s="168" t="s">
        <v>376</v>
      </c>
      <c r="B32" s="93">
        <v>918647</v>
      </c>
      <c r="C32" s="695" t="s">
        <v>175</v>
      </c>
      <c r="D32" s="696"/>
      <c r="E32" s="93">
        <v>614964</v>
      </c>
      <c r="F32" s="93"/>
      <c r="G32" s="93" t="s">
        <v>380</v>
      </c>
      <c r="H32" s="688">
        <v>643450</v>
      </c>
      <c r="I32" s="688"/>
      <c r="J32" s="688">
        <f t="shared" ref="J32:K36" si="5">SUM(B32:I32)</f>
        <v>2177061</v>
      </c>
      <c r="K32" s="688">
        <f t="shared" si="5"/>
        <v>3435475</v>
      </c>
      <c r="L32" s="688">
        <v>1900000</v>
      </c>
      <c r="M32" s="688"/>
      <c r="N32" s="13">
        <f t="shared" si="4"/>
        <v>1.1458215789473685</v>
      </c>
    </row>
    <row r="33" spans="1:14" ht="14.25" customHeight="1">
      <c r="A33" s="168" t="s">
        <v>374</v>
      </c>
      <c r="B33" s="93">
        <v>916625</v>
      </c>
      <c r="C33" s="695" t="s">
        <v>175</v>
      </c>
      <c r="D33" s="696"/>
      <c r="E33" s="93">
        <v>582920</v>
      </c>
      <c r="F33" s="93"/>
      <c r="G33" s="93" t="s">
        <v>380</v>
      </c>
      <c r="H33" s="688">
        <v>411396</v>
      </c>
      <c r="I33" s="688"/>
      <c r="J33" s="688">
        <f>SUM(B33:I33)</f>
        <v>1910941</v>
      </c>
      <c r="K33" s="688">
        <f t="shared" si="5"/>
        <v>2905257</v>
      </c>
      <c r="L33" s="688">
        <v>1900000</v>
      </c>
      <c r="M33" s="688"/>
      <c r="N33" s="13">
        <f t="shared" si="4"/>
        <v>1.0057584210526316</v>
      </c>
    </row>
    <row r="34" spans="1:14" ht="14.25" customHeight="1">
      <c r="A34" s="168" t="s">
        <v>377</v>
      </c>
      <c r="B34" s="175">
        <v>849137</v>
      </c>
      <c r="C34" s="689" t="s">
        <v>208</v>
      </c>
      <c r="D34" s="689"/>
      <c r="E34" s="175">
        <v>651701</v>
      </c>
      <c r="F34" s="175"/>
      <c r="G34" s="175" t="s">
        <v>208</v>
      </c>
      <c r="H34" s="689">
        <v>520534</v>
      </c>
      <c r="I34" s="689"/>
      <c r="J34" s="688">
        <f>SUM(B34:I34)</f>
        <v>2021372</v>
      </c>
      <c r="K34" s="688">
        <f t="shared" si="5"/>
        <v>3193607</v>
      </c>
      <c r="L34" s="689">
        <v>1900000</v>
      </c>
      <c r="M34" s="689"/>
      <c r="N34" s="13">
        <f t="shared" si="4"/>
        <v>1.0638799999999999</v>
      </c>
    </row>
    <row r="35" spans="1:14" ht="14.25" customHeight="1">
      <c r="A35" s="168" t="s">
        <v>378</v>
      </c>
      <c r="B35" s="93">
        <v>880080</v>
      </c>
      <c r="C35" s="688" t="s">
        <v>208</v>
      </c>
      <c r="D35" s="688"/>
      <c r="E35" s="93">
        <v>599532</v>
      </c>
      <c r="F35" s="93"/>
      <c r="G35" s="93" t="s">
        <v>208</v>
      </c>
      <c r="H35" s="688">
        <v>556129</v>
      </c>
      <c r="I35" s="688"/>
      <c r="J35" s="688">
        <f>SUM(B35:I35)</f>
        <v>2035741</v>
      </c>
      <c r="K35" s="688">
        <f t="shared" si="5"/>
        <v>3191402</v>
      </c>
      <c r="L35" s="688">
        <v>1900000</v>
      </c>
      <c r="M35" s="688"/>
      <c r="N35" s="13">
        <f t="shared" si="4"/>
        <v>1.0714426315789474</v>
      </c>
    </row>
    <row r="36" spans="1:14" ht="14.25" customHeight="1">
      <c r="A36" s="169" t="s">
        <v>379</v>
      </c>
      <c r="B36" s="94">
        <v>849151</v>
      </c>
      <c r="C36" s="690" t="s">
        <v>208</v>
      </c>
      <c r="D36" s="690"/>
      <c r="E36" s="94">
        <v>639825</v>
      </c>
      <c r="F36" s="94"/>
      <c r="G36" s="94" t="s">
        <v>208</v>
      </c>
      <c r="H36" s="690">
        <v>736228</v>
      </c>
      <c r="I36" s="690"/>
      <c r="J36" s="690">
        <f t="shared" ref="J36" si="6">SUM(B36:I36)</f>
        <v>2225204</v>
      </c>
      <c r="K36" s="690">
        <f t="shared" si="5"/>
        <v>3601257</v>
      </c>
      <c r="L36" s="690">
        <v>1900000</v>
      </c>
      <c r="M36" s="690"/>
      <c r="N36" s="14">
        <f t="shared" si="4"/>
        <v>1.17116</v>
      </c>
    </row>
    <row r="37" spans="1:14" ht="17.25" customHeight="1">
      <c r="A37" s="164"/>
      <c r="L37" s="176"/>
      <c r="M37" s="176"/>
      <c r="N37" s="177" t="s">
        <v>172</v>
      </c>
    </row>
    <row r="38" spans="1:14">
      <c r="L38" s="176"/>
      <c r="M38" s="176"/>
      <c r="N38" s="176"/>
    </row>
    <row r="39" spans="1:14">
      <c r="M39" s="178"/>
    </row>
  </sheetData>
  <mergeCells count="83">
    <mergeCell ref="C33:D33"/>
    <mergeCell ref="H33:I33"/>
    <mergeCell ref="J33:K33"/>
    <mergeCell ref="L33:M33"/>
    <mergeCell ref="C36:D36"/>
    <mergeCell ref="H36:I36"/>
    <mergeCell ref="J36:K36"/>
    <mergeCell ref="L36:M36"/>
    <mergeCell ref="C34:D34"/>
    <mergeCell ref="H34:I34"/>
    <mergeCell ref="J34:K34"/>
    <mergeCell ref="L34:M34"/>
    <mergeCell ref="C35:D35"/>
    <mergeCell ref="H35:I35"/>
    <mergeCell ref="J35:K35"/>
    <mergeCell ref="L35:M35"/>
    <mergeCell ref="N28:N29"/>
    <mergeCell ref="C30:D30"/>
    <mergeCell ref="H30:I30"/>
    <mergeCell ref="L30:M30"/>
    <mergeCell ref="C32:D32"/>
    <mergeCell ref="H32:I32"/>
    <mergeCell ref="J32:K32"/>
    <mergeCell ref="L32:M32"/>
    <mergeCell ref="C31:D31"/>
    <mergeCell ref="H31:I31"/>
    <mergeCell ref="L31:M31"/>
    <mergeCell ref="J28:J29"/>
    <mergeCell ref="L28:M29"/>
    <mergeCell ref="B28:B29"/>
    <mergeCell ref="C28:D29"/>
    <mergeCell ref="E28:E29"/>
    <mergeCell ref="G28:G29"/>
    <mergeCell ref="H28:I29"/>
    <mergeCell ref="C24:D24"/>
    <mergeCell ref="H24:I24"/>
    <mergeCell ref="J24:K24"/>
    <mergeCell ref="L24:M24"/>
    <mergeCell ref="C25:D25"/>
    <mergeCell ref="H25:I25"/>
    <mergeCell ref="J25:K25"/>
    <mergeCell ref="C22:D22"/>
    <mergeCell ref="H22:I22"/>
    <mergeCell ref="J22:K22"/>
    <mergeCell ref="L22:M22"/>
    <mergeCell ref="C23:D23"/>
    <mergeCell ref="H23:I23"/>
    <mergeCell ref="J23:K23"/>
    <mergeCell ref="L23:M23"/>
    <mergeCell ref="C20:D20"/>
    <mergeCell ref="H20:I20"/>
    <mergeCell ref="J20:K20"/>
    <mergeCell ref="L20:M20"/>
    <mergeCell ref="C21:D21"/>
    <mergeCell ref="H21:I21"/>
    <mergeCell ref="J21:K21"/>
    <mergeCell ref="L21:M21"/>
    <mergeCell ref="C18:D18"/>
    <mergeCell ref="H18:I18"/>
    <mergeCell ref="L18:M18"/>
    <mergeCell ref="C19:D19"/>
    <mergeCell ref="H19:I19"/>
    <mergeCell ref="L19:M19"/>
    <mergeCell ref="M13:N13"/>
    <mergeCell ref="B16:B17"/>
    <mergeCell ref="C16:D17"/>
    <mergeCell ref="E16:E17"/>
    <mergeCell ref="G16:G17"/>
    <mergeCell ref="H16:I17"/>
    <mergeCell ref="J16:J17"/>
    <mergeCell ref="L16:M17"/>
    <mergeCell ref="N16:N17"/>
    <mergeCell ref="A3:A4"/>
    <mergeCell ref="B3:B6"/>
    <mergeCell ref="C3:L3"/>
    <mergeCell ref="M3:M6"/>
    <mergeCell ref="N3:N6"/>
    <mergeCell ref="C4:D5"/>
    <mergeCell ref="E4:L4"/>
    <mergeCell ref="A5:A6"/>
    <mergeCell ref="E5:G5"/>
    <mergeCell ref="H5:I5"/>
    <mergeCell ref="J5:L5"/>
  </mergeCells>
  <phoneticPr fontId="9"/>
  <printOptions horizontalCentered="1"/>
  <pageMargins left="0.59055118110236227" right="0.59055118110236227" top="0.59055118110236227" bottom="0.59055118110236227" header="0.51181102362204722" footer="0.51181102362204722"/>
  <pageSetup paperSize="9" firstPageNumber="103" orientation="landscape" useFirstPageNumber="1" r:id="rId1"/>
  <headerFooter alignWithMargins="0">
    <oddHeader>&amp;R&amp;11社会福祉</oddHeader>
    <oddFooter>&amp;C－&amp;P－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1"/>
  <sheetViews>
    <sheetView zoomScaleNormal="100" workbookViewId="0">
      <selection activeCell="B65" sqref="B65:C65"/>
    </sheetView>
  </sheetViews>
  <sheetFormatPr defaultRowHeight="14.25"/>
  <cols>
    <col min="1" max="1" width="0.75" style="128" customWidth="1"/>
    <col min="2" max="3" width="6.625" style="157" customWidth="1"/>
    <col min="4" max="21" width="6.25" style="128" customWidth="1"/>
    <col min="22" max="16384" width="9" style="128"/>
  </cols>
  <sheetData>
    <row r="1" spans="2:22" ht="27" customHeight="1">
      <c r="B1" s="704" t="s">
        <v>100</v>
      </c>
      <c r="C1" s="704"/>
      <c r="D1" s="704"/>
      <c r="E1" s="704"/>
      <c r="F1" s="704"/>
      <c r="G1" s="704"/>
      <c r="U1" s="130"/>
    </row>
    <row r="2" spans="2:22" ht="21" customHeight="1">
      <c r="U2" s="106" t="s">
        <v>488</v>
      </c>
    </row>
    <row r="3" spans="2:22" s="35" customFormat="1" ht="16.5" customHeight="1">
      <c r="B3" s="179"/>
      <c r="C3" s="705" t="s">
        <v>23</v>
      </c>
      <c r="D3" s="636" t="s">
        <v>87</v>
      </c>
      <c r="E3" s="636"/>
      <c r="F3" s="636"/>
      <c r="G3" s="636" t="s">
        <v>88</v>
      </c>
      <c r="H3" s="636"/>
      <c r="I3" s="636"/>
      <c r="J3" s="636" t="s">
        <v>94</v>
      </c>
      <c r="K3" s="636"/>
      <c r="L3" s="636"/>
      <c r="M3" s="703" t="s">
        <v>191</v>
      </c>
      <c r="N3" s="636"/>
      <c r="O3" s="636"/>
      <c r="P3" s="636" t="s">
        <v>89</v>
      </c>
      <c r="Q3" s="636"/>
      <c r="R3" s="636"/>
      <c r="S3" s="636" t="s">
        <v>90</v>
      </c>
      <c r="T3" s="636"/>
      <c r="U3" s="638"/>
    </row>
    <row r="4" spans="2:22" s="35" customFormat="1" ht="16.5" customHeight="1">
      <c r="B4" s="180"/>
      <c r="C4" s="706"/>
      <c r="D4" s="608"/>
      <c r="E4" s="608"/>
      <c r="F4" s="608"/>
      <c r="G4" s="608"/>
      <c r="H4" s="608"/>
      <c r="I4" s="608"/>
      <c r="J4" s="608" t="s">
        <v>91</v>
      </c>
      <c r="K4" s="608"/>
      <c r="L4" s="608"/>
      <c r="M4" s="608" t="s">
        <v>91</v>
      </c>
      <c r="N4" s="608"/>
      <c r="O4" s="608"/>
      <c r="P4" s="608"/>
      <c r="Q4" s="608"/>
      <c r="R4" s="608"/>
      <c r="S4" s="608"/>
      <c r="T4" s="608"/>
      <c r="U4" s="641"/>
    </row>
    <row r="5" spans="2:22" s="35" customFormat="1" ht="16.5" customHeight="1">
      <c r="B5" s="701" t="s">
        <v>58</v>
      </c>
      <c r="C5" s="181"/>
      <c r="D5" s="182" t="s">
        <v>487</v>
      </c>
      <c r="E5" s="182" t="s">
        <v>92</v>
      </c>
      <c r="F5" s="605" t="s">
        <v>27</v>
      </c>
      <c r="G5" s="182" t="s">
        <v>92</v>
      </c>
      <c r="H5" s="182" t="s">
        <v>92</v>
      </c>
      <c r="I5" s="605" t="s">
        <v>27</v>
      </c>
      <c r="J5" s="182" t="s">
        <v>92</v>
      </c>
      <c r="K5" s="182" t="s">
        <v>92</v>
      </c>
      <c r="L5" s="605" t="s">
        <v>27</v>
      </c>
      <c r="M5" s="182" t="s">
        <v>92</v>
      </c>
      <c r="N5" s="182" t="s">
        <v>92</v>
      </c>
      <c r="O5" s="605" t="s">
        <v>27</v>
      </c>
      <c r="P5" s="182" t="s">
        <v>92</v>
      </c>
      <c r="Q5" s="182" t="s">
        <v>92</v>
      </c>
      <c r="R5" s="605" t="s">
        <v>27</v>
      </c>
      <c r="S5" s="182" t="s">
        <v>92</v>
      </c>
      <c r="T5" s="182" t="s">
        <v>92</v>
      </c>
      <c r="U5" s="700" t="s">
        <v>27</v>
      </c>
    </row>
    <row r="6" spans="2:22" s="166" customFormat="1" ht="16.5" customHeight="1">
      <c r="B6" s="702"/>
      <c r="C6" s="183"/>
      <c r="D6" s="184" t="s">
        <v>93</v>
      </c>
      <c r="E6" s="184" t="s">
        <v>95</v>
      </c>
      <c r="F6" s="608"/>
      <c r="G6" s="184" t="s">
        <v>93</v>
      </c>
      <c r="H6" s="184" t="s">
        <v>95</v>
      </c>
      <c r="I6" s="608"/>
      <c r="J6" s="184" t="s">
        <v>93</v>
      </c>
      <c r="K6" s="184" t="s">
        <v>95</v>
      </c>
      <c r="L6" s="608"/>
      <c r="M6" s="184" t="s">
        <v>93</v>
      </c>
      <c r="N6" s="184" t="s">
        <v>95</v>
      </c>
      <c r="O6" s="608"/>
      <c r="P6" s="184" t="s">
        <v>93</v>
      </c>
      <c r="Q6" s="184" t="s">
        <v>95</v>
      </c>
      <c r="R6" s="608"/>
      <c r="S6" s="184" t="s">
        <v>93</v>
      </c>
      <c r="T6" s="184" t="s">
        <v>95</v>
      </c>
      <c r="U6" s="641"/>
    </row>
    <row r="7" spans="2:22" ht="27.75" customHeight="1">
      <c r="B7" s="660" t="s">
        <v>486</v>
      </c>
      <c r="C7" s="661"/>
      <c r="D7" s="185">
        <v>40</v>
      </c>
      <c r="E7" s="185">
        <f t="shared" ref="E7:E12" si="0">H7+K7+N7+Q7+T7</f>
        <v>787</v>
      </c>
      <c r="F7" s="185">
        <f t="shared" ref="F7:F21" si="1">D7+E7</f>
        <v>827</v>
      </c>
      <c r="G7" s="185">
        <v>6</v>
      </c>
      <c r="H7" s="185">
        <v>64</v>
      </c>
      <c r="I7" s="185">
        <f t="shared" ref="I7:I21" si="2">G7+H7</f>
        <v>70</v>
      </c>
      <c r="J7" s="185">
        <v>9</v>
      </c>
      <c r="K7" s="185">
        <v>79</v>
      </c>
      <c r="L7" s="185">
        <f t="shared" ref="L7:L21" si="3">J7+K7</f>
        <v>88</v>
      </c>
      <c r="M7" s="185">
        <v>0</v>
      </c>
      <c r="N7" s="185">
        <v>8</v>
      </c>
      <c r="O7" s="185">
        <f t="shared" ref="O7:O21" si="4">M7+N7</f>
        <v>8</v>
      </c>
      <c r="P7" s="185">
        <v>19</v>
      </c>
      <c r="Q7" s="185">
        <v>360</v>
      </c>
      <c r="R7" s="185">
        <f t="shared" ref="R7:R21" si="5">P7+Q7</f>
        <v>379</v>
      </c>
      <c r="S7" s="185">
        <v>6</v>
      </c>
      <c r="T7" s="185">
        <v>276</v>
      </c>
      <c r="U7" s="186">
        <f t="shared" ref="U7:U21" si="6">S7+T7</f>
        <v>282</v>
      </c>
      <c r="V7" s="8"/>
    </row>
    <row r="8" spans="2:22" ht="27.75" customHeight="1">
      <c r="B8" s="660" t="s">
        <v>485</v>
      </c>
      <c r="C8" s="661"/>
      <c r="D8" s="187">
        <v>37</v>
      </c>
      <c r="E8" s="185">
        <f t="shared" si="0"/>
        <v>874</v>
      </c>
      <c r="F8" s="185">
        <f t="shared" si="1"/>
        <v>911</v>
      </c>
      <c r="G8" s="188">
        <v>6</v>
      </c>
      <c r="H8" s="188">
        <v>73</v>
      </c>
      <c r="I8" s="185">
        <f t="shared" si="2"/>
        <v>79</v>
      </c>
      <c r="J8" s="188">
        <v>8</v>
      </c>
      <c r="K8" s="188">
        <v>86</v>
      </c>
      <c r="L8" s="185">
        <f t="shared" si="3"/>
        <v>94</v>
      </c>
      <c r="M8" s="188">
        <v>0</v>
      </c>
      <c r="N8" s="188">
        <v>9</v>
      </c>
      <c r="O8" s="185">
        <f t="shared" si="4"/>
        <v>9</v>
      </c>
      <c r="P8" s="188">
        <v>16</v>
      </c>
      <c r="Q8" s="188">
        <v>392</v>
      </c>
      <c r="R8" s="185">
        <f t="shared" si="5"/>
        <v>408</v>
      </c>
      <c r="S8" s="188">
        <v>7</v>
      </c>
      <c r="T8" s="188">
        <v>314</v>
      </c>
      <c r="U8" s="186">
        <f t="shared" si="6"/>
        <v>321</v>
      </c>
      <c r="V8" s="8"/>
    </row>
    <row r="9" spans="2:22" ht="27.75" customHeight="1">
      <c r="B9" s="660" t="s">
        <v>484</v>
      </c>
      <c r="C9" s="661"/>
      <c r="D9" s="185">
        <v>38</v>
      </c>
      <c r="E9" s="185">
        <f t="shared" si="0"/>
        <v>926</v>
      </c>
      <c r="F9" s="185">
        <f t="shared" si="1"/>
        <v>964</v>
      </c>
      <c r="G9" s="185">
        <v>5</v>
      </c>
      <c r="H9" s="185">
        <v>76</v>
      </c>
      <c r="I9" s="185">
        <f t="shared" si="2"/>
        <v>81</v>
      </c>
      <c r="J9" s="185">
        <v>8</v>
      </c>
      <c r="K9" s="185">
        <v>92</v>
      </c>
      <c r="L9" s="185">
        <f t="shared" si="3"/>
        <v>100</v>
      </c>
      <c r="M9" s="185">
        <v>0</v>
      </c>
      <c r="N9" s="185">
        <v>10</v>
      </c>
      <c r="O9" s="185">
        <f t="shared" si="4"/>
        <v>10</v>
      </c>
      <c r="P9" s="185">
        <v>18</v>
      </c>
      <c r="Q9" s="185">
        <v>415</v>
      </c>
      <c r="R9" s="185">
        <f t="shared" si="5"/>
        <v>433</v>
      </c>
      <c r="S9" s="185">
        <v>7</v>
      </c>
      <c r="T9" s="185">
        <v>333</v>
      </c>
      <c r="U9" s="186">
        <f t="shared" si="6"/>
        <v>340</v>
      </c>
      <c r="V9" s="8"/>
    </row>
    <row r="10" spans="2:22" ht="27.75" customHeight="1">
      <c r="B10" s="660" t="s">
        <v>483</v>
      </c>
      <c r="C10" s="661"/>
      <c r="D10" s="185">
        <v>42</v>
      </c>
      <c r="E10" s="185">
        <f t="shared" si="0"/>
        <v>1054</v>
      </c>
      <c r="F10" s="185">
        <f t="shared" si="1"/>
        <v>1096</v>
      </c>
      <c r="G10" s="189">
        <v>4</v>
      </c>
      <c r="H10" s="189">
        <v>84</v>
      </c>
      <c r="I10" s="185">
        <f t="shared" si="2"/>
        <v>88</v>
      </c>
      <c r="J10" s="189">
        <v>8</v>
      </c>
      <c r="K10" s="189">
        <v>98</v>
      </c>
      <c r="L10" s="185">
        <f t="shared" si="3"/>
        <v>106</v>
      </c>
      <c r="M10" s="189">
        <v>0</v>
      </c>
      <c r="N10" s="189">
        <v>12</v>
      </c>
      <c r="O10" s="185">
        <f t="shared" si="4"/>
        <v>12</v>
      </c>
      <c r="P10" s="189">
        <v>21</v>
      </c>
      <c r="Q10" s="189">
        <v>446</v>
      </c>
      <c r="R10" s="185">
        <f t="shared" si="5"/>
        <v>467</v>
      </c>
      <c r="S10" s="189">
        <v>9</v>
      </c>
      <c r="T10" s="189">
        <v>414</v>
      </c>
      <c r="U10" s="186">
        <f t="shared" si="6"/>
        <v>423</v>
      </c>
      <c r="V10" s="8"/>
    </row>
    <row r="11" spans="2:22" ht="27.75" customHeight="1">
      <c r="B11" s="660" t="s">
        <v>482</v>
      </c>
      <c r="C11" s="661"/>
      <c r="D11" s="185">
        <v>44</v>
      </c>
      <c r="E11" s="185">
        <f t="shared" si="0"/>
        <v>1152</v>
      </c>
      <c r="F11" s="185">
        <f t="shared" si="1"/>
        <v>1196</v>
      </c>
      <c r="G11" s="188">
        <v>3</v>
      </c>
      <c r="H11" s="188">
        <v>86</v>
      </c>
      <c r="I11" s="185">
        <f t="shared" si="2"/>
        <v>89</v>
      </c>
      <c r="J11" s="188">
        <v>8</v>
      </c>
      <c r="K11" s="188">
        <v>107</v>
      </c>
      <c r="L11" s="185">
        <f t="shared" si="3"/>
        <v>115</v>
      </c>
      <c r="M11" s="188">
        <v>0</v>
      </c>
      <c r="N11" s="188">
        <v>18</v>
      </c>
      <c r="O11" s="185">
        <f t="shared" si="4"/>
        <v>18</v>
      </c>
      <c r="P11" s="188">
        <v>23</v>
      </c>
      <c r="Q11" s="188">
        <v>477</v>
      </c>
      <c r="R11" s="185">
        <f t="shared" si="5"/>
        <v>500</v>
      </c>
      <c r="S11" s="188">
        <v>10</v>
      </c>
      <c r="T11" s="188">
        <v>464</v>
      </c>
      <c r="U11" s="186">
        <f t="shared" si="6"/>
        <v>474</v>
      </c>
      <c r="V11" s="8"/>
    </row>
    <row r="12" spans="2:22" ht="27.75" customHeight="1">
      <c r="B12" s="660" t="s">
        <v>481</v>
      </c>
      <c r="C12" s="661"/>
      <c r="D12" s="185">
        <v>45</v>
      </c>
      <c r="E12" s="185">
        <f t="shared" si="0"/>
        <v>1212</v>
      </c>
      <c r="F12" s="185">
        <f t="shared" si="1"/>
        <v>1257</v>
      </c>
      <c r="G12" s="185">
        <v>3</v>
      </c>
      <c r="H12" s="185">
        <v>89</v>
      </c>
      <c r="I12" s="185">
        <f t="shared" si="2"/>
        <v>92</v>
      </c>
      <c r="J12" s="185">
        <v>7</v>
      </c>
      <c r="K12" s="185">
        <v>110</v>
      </c>
      <c r="L12" s="185">
        <f t="shared" si="3"/>
        <v>117</v>
      </c>
      <c r="M12" s="185">
        <v>0</v>
      </c>
      <c r="N12" s="185">
        <v>19</v>
      </c>
      <c r="O12" s="185">
        <f t="shared" si="4"/>
        <v>19</v>
      </c>
      <c r="P12" s="185">
        <v>26</v>
      </c>
      <c r="Q12" s="185">
        <v>497</v>
      </c>
      <c r="R12" s="185">
        <f t="shared" si="5"/>
        <v>523</v>
      </c>
      <c r="S12" s="185">
        <v>9</v>
      </c>
      <c r="T12" s="185">
        <v>497</v>
      </c>
      <c r="U12" s="186">
        <f t="shared" si="6"/>
        <v>506</v>
      </c>
      <c r="V12" s="8"/>
    </row>
    <row r="13" spans="2:22" ht="27.75" customHeight="1">
      <c r="B13" s="660" t="s">
        <v>480</v>
      </c>
      <c r="C13" s="661"/>
      <c r="D13" s="185">
        <v>49</v>
      </c>
      <c r="E13" s="185">
        <v>1124</v>
      </c>
      <c r="F13" s="185">
        <f t="shared" si="1"/>
        <v>1173</v>
      </c>
      <c r="G13" s="189">
        <v>3</v>
      </c>
      <c r="H13" s="189">
        <v>88</v>
      </c>
      <c r="I13" s="185">
        <f t="shared" si="2"/>
        <v>91</v>
      </c>
      <c r="J13" s="189">
        <v>9</v>
      </c>
      <c r="K13" s="189">
        <v>112</v>
      </c>
      <c r="L13" s="185">
        <f t="shared" si="3"/>
        <v>121</v>
      </c>
      <c r="M13" s="189">
        <v>0</v>
      </c>
      <c r="N13" s="189">
        <v>17</v>
      </c>
      <c r="O13" s="185">
        <f t="shared" si="4"/>
        <v>17</v>
      </c>
      <c r="P13" s="189">
        <v>30</v>
      </c>
      <c r="Q13" s="189">
        <v>460</v>
      </c>
      <c r="R13" s="185">
        <f t="shared" si="5"/>
        <v>490</v>
      </c>
      <c r="S13" s="189">
        <v>7</v>
      </c>
      <c r="T13" s="189">
        <v>447</v>
      </c>
      <c r="U13" s="186">
        <f t="shared" si="6"/>
        <v>454</v>
      </c>
      <c r="V13" s="8"/>
    </row>
    <row r="14" spans="2:22" ht="27.75" customHeight="1">
      <c r="B14" s="660" t="s">
        <v>479</v>
      </c>
      <c r="C14" s="661"/>
      <c r="D14" s="185">
        <v>49</v>
      </c>
      <c r="E14" s="185">
        <v>1145</v>
      </c>
      <c r="F14" s="185">
        <f t="shared" si="1"/>
        <v>1194</v>
      </c>
      <c r="G14" s="188">
        <v>3</v>
      </c>
      <c r="H14" s="188">
        <v>87</v>
      </c>
      <c r="I14" s="185">
        <f t="shared" si="2"/>
        <v>90</v>
      </c>
      <c r="J14" s="188">
        <v>8</v>
      </c>
      <c r="K14" s="188">
        <v>113</v>
      </c>
      <c r="L14" s="185">
        <f t="shared" si="3"/>
        <v>121</v>
      </c>
      <c r="M14" s="188">
        <v>0</v>
      </c>
      <c r="N14" s="188">
        <v>16</v>
      </c>
      <c r="O14" s="185">
        <f t="shared" si="4"/>
        <v>16</v>
      </c>
      <c r="P14" s="188">
        <v>30</v>
      </c>
      <c r="Q14" s="188">
        <v>467</v>
      </c>
      <c r="R14" s="185">
        <f t="shared" si="5"/>
        <v>497</v>
      </c>
      <c r="S14" s="188">
        <v>8</v>
      </c>
      <c r="T14" s="188">
        <v>462</v>
      </c>
      <c r="U14" s="186">
        <f t="shared" si="6"/>
        <v>470</v>
      </c>
      <c r="V14" s="8"/>
    </row>
    <row r="15" spans="2:22" ht="27.75" customHeight="1">
      <c r="B15" s="660" t="s">
        <v>478</v>
      </c>
      <c r="C15" s="661"/>
      <c r="D15" s="185">
        <v>53</v>
      </c>
      <c r="E15" s="185">
        <v>1161</v>
      </c>
      <c r="F15" s="185">
        <f t="shared" si="1"/>
        <v>1214</v>
      </c>
      <c r="G15" s="185">
        <v>3</v>
      </c>
      <c r="H15" s="185">
        <v>91</v>
      </c>
      <c r="I15" s="185">
        <f t="shared" si="2"/>
        <v>94</v>
      </c>
      <c r="J15" s="185">
        <v>9</v>
      </c>
      <c r="K15" s="185">
        <v>112</v>
      </c>
      <c r="L15" s="185">
        <f t="shared" si="3"/>
        <v>121</v>
      </c>
      <c r="M15" s="185">
        <v>0</v>
      </c>
      <c r="N15" s="185">
        <v>15</v>
      </c>
      <c r="O15" s="185">
        <f t="shared" si="4"/>
        <v>15</v>
      </c>
      <c r="P15" s="185">
        <v>33</v>
      </c>
      <c r="Q15" s="185">
        <v>473</v>
      </c>
      <c r="R15" s="185">
        <f t="shared" si="5"/>
        <v>506</v>
      </c>
      <c r="S15" s="185">
        <v>8</v>
      </c>
      <c r="T15" s="185">
        <v>470</v>
      </c>
      <c r="U15" s="186">
        <f t="shared" si="6"/>
        <v>478</v>
      </c>
      <c r="V15" s="8"/>
    </row>
    <row r="16" spans="2:22" ht="27.75" customHeight="1">
      <c r="B16" s="660" t="s">
        <v>477</v>
      </c>
      <c r="C16" s="661"/>
      <c r="D16" s="185">
        <v>55</v>
      </c>
      <c r="E16" s="185">
        <v>1203</v>
      </c>
      <c r="F16" s="185">
        <f t="shared" si="1"/>
        <v>1258</v>
      </c>
      <c r="G16" s="185">
        <v>3</v>
      </c>
      <c r="H16" s="185">
        <v>91</v>
      </c>
      <c r="I16" s="185">
        <f t="shared" si="2"/>
        <v>94</v>
      </c>
      <c r="J16" s="185">
        <v>9</v>
      </c>
      <c r="K16" s="185">
        <v>117</v>
      </c>
      <c r="L16" s="185">
        <f t="shared" si="3"/>
        <v>126</v>
      </c>
      <c r="M16" s="185">
        <v>0</v>
      </c>
      <c r="N16" s="185">
        <v>16</v>
      </c>
      <c r="O16" s="185">
        <f t="shared" si="4"/>
        <v>16</v>
      </c>
      <c r="P16" s="185">
        <v>33</v>
      </c>
      <c r="Q16" s="185">
        <v>490</v>
      </c>
      <c r="R16" s="185">
        <f t="shared" si="5"/>
        <v>523</v>
      </c>
      <c r="S16" s="185">
        <v>10</v>
      </c>
      <c r="T16" s="185">
        <v>489</v>
      </c>
      <c r="U16" s="186">
        <f t="shared" si="6"/>
        <v>499</v>
      </c>
      <c r="V16" s="8"/>
    </row>
    <row r="17" spans="2:22" ht="27.75" customHeight="1">
      <c r="B17" s="660" t="s">
        <v>476</v>
      </c>
      <c r="C17" s="661"/>
      <c r="D17" s="185">
        <v>50</v>
      </c>
      <c r="E17" s="185">
        <v>1267</v>
      </c>
      <c r="F17" s="185">
        <f t="shared" si="1"/>
        <v>1317</v>
      </c>
      <c r="G17" s="185">
        <v>2</v>
      </c>
      <c r="H17" s="185">
        <v>94</v>
      </c>
      <c r="I17" s="185">
        <f t="shared" si="2"/>
        <v>96</v>
      </c>
      <c r="J17" s="185">
        <v>8</v>
      </c>
      <c r="K17" s="185">
        <v>119</v>
      </c>
      <c r="L17" s="185">
        <f t="shared" si="3"/>
        <v>127</v>
      </c>
      <c r="M17" s="185">
        <v>0</v>
      </c>
      <c r="N17" s="185">
        <v>17</v>
      </c>
      <c r="O17" s="185">
        <f t="shared" si="4"/>
        <v>17</v>
      </c>
      <c r="P17" s="185">
        <v>29</v>
      </c>
      <c r="Q17" s="185">
        <v>502</v>
      </c>
      <c r="R17" s="185">
        <f t="shared" si="5"/>
        <v>531</v>
      </c>
      <c r="S17" s="185">
        <v>11</v>
      </c>
      <c r="T17" s="185">
        <v>535</v>
      </c>
      <c r="U17" s="186">
        <f t="shared" si="6"/>
        <v>546</v>
      </c>
      <c r="V17" s="8"/>
    </row>
    <row r="18" spans="2:22" ht="27.75" customHeight="1">
      <c r="B18" s="660" t="s">
        <v>475</v>
      </c>
      <c r="C18" s="661"/>
      <c r="D18" s="185">
        <v>53</v>
      </c>
      <c r="E18" s="185">
        <v>1309</v>
      </c>
      <c r="F18" s="185">
        <f t="shared" si="1"/>
        <v>1362</v>
      </c>
      <c r="G18" s="185">
        <v>2</v>
      </c>
      <c r="H18" s="185">
        <v>94</v>
      </c>
      <c r="I18" s="185">
        <f t="shared" si="2"/>
        <v>96</v>
      </c>
      <c r="J18" s="185">
        <v>8</v>
      </c>
      <c r="K18" s="185">
        <v>127</v>
      </c>
      <c r="L18" s="185">
        <f t="shared" si="3"/>
        <v>135</v>
      </c>
      <c r="M18" s="185">
        <v>0</v>
      </c>
      <c r="N18" s="185">
        <v>15</v>
      </c>
      <c r="O18" s="185">
        <f t="shared" si="4"/>
        <v>15</v>
      </c>
      <c r="P18" s="185">
        <v>30</v>
      </c>
      <c r="Q18" s="185">
        <v>507</v>
      </c>
      <c r="R18" s="185">
        <f t="shared" si="5"/>
        <v>537</v>
      </c>
      <c r="S18" s="185">
        <v>13</v>
      </c>
      <c r="T18" s="185">
        <v>566</v>
      </c>
      <c r="U18" s="186">
        <f t="shared" si="6"/>
        <v>579</v>
      </c>
      <c r="V18" s="8"/>
    </row>
    <row r="19" spans="2:22" ht="27.75" customHeight="1">
      <c r="B19" s="660" t="s">
        <v>474</v>
      </c>
      <c r="C19" s="661"/>
      <c r="D19" s="189">
        <v>50</v>
      </c>
      <c r="E19" s="189">
        <v>1380</v>
      </c>
      <c r="F19" s="185">
        <f t="shared" si="1"/>
        <v>1430</v>
      </c>
      <c r="G19" s="189">
        <v>1</v>
      </c>
      <c r="H19" s="189">
        <v>101</v>
      </c>
      <c r="I19" s="185">
        <f t="shared" si="2"/>
        <v>102</v>
      </c>
      <c r="J19" s="189">
        <v>6</v>
      </c>
      <c r="K19" s="185">
        <v>134</v>
      </c>
      <c r="L19" s="185">
        <f t="shared" si="3"/>
        <v>140</v>
      </c>
      <c r="M19" s="189">
        <v>0</v>
      </c>
      <c r="N19" s="189">
        <v>17</v>
      </c>
      <c r="O19" s="185">
        <f t="shared" si="4"/>
        <v>17</v>
      </c>
      <c r="P19" s="189">
        <v>30</v>
      </c>
      <c r="Q19" s="189">
        <v>530</v>
      </c>
      <c r="R19" s="185">
        <f t="shared" si="5"/>
        <v>560</v>
      </c>
      <c r="S19" s="189">
        <v>13</v>
      </c>
      <c r="T19" s="189">
        <v>598</v>
      </c>
      <c r="U19" s="186">
        <f t="shared" si="6"/>
        <v>611</v>
      </c>
      <c r="V19" s="8"/>
    </row>
    <row r="20" spans="2:22" ht="27.75" customHeight="1">
      <c r="B20" s="660" t="s">
        <v>473</v>
      </c>
      <c r="C20" s="661"/>
      <c r="D20" s="185">
        <v>46</v>
      </c>
      <c r="E20" s="185">
        <v>1456</v>
      </c>
      <c r="F20" s="185">
        <f t="shared" si="1"/>
        <v>1502</v>
      </c>
      <c r="G20" s="185">
        <v>1</v>
      </c>
      <c r="H20" s="185">
        <v>106</v>
      </c>
      <c r="I20" s="185">
        <f t="shared" si="2"/>
        <v>107</v>
      </c>
      <c r="J20" s="185">
        <v>5</v>
      </c>
      <c r="K20" s="185">
        <v>150</v>
      </c>
      <c r="L20" s="185">
        <f t="shared" si="3"/>
        <v>155</v>
      </c>
      <c r="M20" s="185">
        <v>0</v>
      </c>
      <c r="N20" s="185">
        <v>15</v>
      </c>
      <c r="O20" s="185">
        <f t="shared" si="4"/>
        <v>15</v>
      </c>
      <c r="P20" s="185">
        <v>26</v>
      </c>
      <c r="Q20" s="185">
        <v>557</v>
      </c>
      <c r="R20" s="185">
        <f t="shared" si="5"/>
        <v>583</v>
      </c>
      <c r="S20" s="185">
        <v>14</v>
      </c>
      <c r="T20" s="185">
        <v>628</v>
      </c>
      <c r="U20" s="186">
        <f t="shared" si="6"/>
        <v>642</v>
      </c>
      <c r="V20" s="8"/>
    </row>
    <row r="21" spans="2:22" ht="27.75" customHeight="1">
      <c r="B21" s="660" t="s">
        <v>472</v>
      </c>
      <c r="C21" s="661"/>
      <c r="D21" s="185">
        <v>48</v>
      </c>
      <c r="E21" s="185">
        <v>1532</v>
      </c>
      <c r="F21" s="185">
        <f t="shared" si="1"/>
        <v>1580</v>
      </c>
      <c r="G21" s="185">
        <v>1</v>
      </c>
      <c r="H21" s="185">
        <v>112</v>
      </c>
      <c r="I21" s="185">
        <f t="shared" si="2"/>
        <v>113</v>
      </c>
      <c r="J21" s="185">
        <v>4</v>
      </c>
      <c r="K21" s="185">
        <v>157</v>
      </c>
      <c r="L21" s="185">
        <f t="shared" si="3"/>
        <v>161</v>
      </c>
      <c r="M21" s="185">
        <v>0</v>
      </c>
      <c r="N21" s="189">
        <v>16</v>
      </c>
      <c r="O21" s="185">
        <f t="shared" si="4"/>
        <v>16</v>
      </c>
      <c r="P21" s="185">
        <v>29</v>
      </c>
      <c r="Q21" s="185">
        <v>575</v>
      </c>
      <c r="R21" s="185">
        <f t="shared" si="5"/>
        <v>604</v>
      </c>
      <c r="S21" s="190">
        <v>14</v>
      </c>
      <c r="T21" s="190">
        <v>672</v>
      </c>
      <c r="U21" s="191">
        <f t="shared" si="6"/>
        <v>686</v>
      </c>
      <c r="V21" s="8"/>
    </row>
    <row r="22" spans="2:22" ht="18" customHeight="1">
      <c r="B22" s="697" t="s">
        <v>167</v>
      </c>
      <c r="C22" s="698"/>
      <c r="D22" s="698"/>
      <c r="E22" s="698"/>
      <c r="F22" s="698"/>
      <c r="G22" s="698"/>
      <c r="H22" s="698"/>
      <c r="I22" s="698"/>
      <c r="J22" s="698"/>
      <c r="K22" s="698"/>
      <c r="L22" s="698"/>
      <c r="M22" s="698"/>
      <c r="N22" s="698"/>
      <c r="O22" s="698"/>
      <c r="P22" s="698"/>
      <c r="Q22" s="698"/>
      <c r="R22" s="698"/>
      <c r="S22" s="144"/>
      <c r="T22" s="144"/>
      <c r="U22" s="106" t="s">
        <v>471</v>
      </c>
    </row>
    <row r="23" spans="2:22" ht="21" customHeight="1">
      <c r="B23" s="699"/>
      <c r="C23" s="699"/>
      <c r="D23" s="699"/>
      <c r="E23" s="699"/>
      <c r="F23" s="699"/>
      <c r="G23" s="699"/>
      <c r="H23" s="699"/>
      <c r="I23" s="699"/>
      <c r="J23" s="699"/>
      <c r="K23" s="699"/>
      <c r="L23" s="699"/>
      <c r="M23" s="699"/>
      <c r="N23" s="699"/>
      <c r="O23" s="699"/>
      <c r="P23" s="699"/>
      <c r="Q23" s="699"/>
      <c r="R23" s="699"/>
    </row>
    <row r="24" spans="2:22" ht="27" customHeight="1">
      <c r="B24" s="192"/>
      <c r="D24" s="147"/>
      <c r="E24" s="149"/>
      <c r="F24" s="147"/>
      <c r="G24" s="149"/>
      <c r="H24" s="147"/>
      <c r="I24" s="149"/>
      <c r="J24" s="147"/>
      <c r="K24" s="149"/>
      <c r="L24" s="147"/>
      <c r="M24" s="149"/>
      <c r="N24" s="147"/>
      <c r="O24" s="149"/>
      <c r="P24" s="127"/>
      <c r="Q24" s="127"/>
      <c r="R24" s="127"/>
    </row>
    <row r="25" spans="2:22" ht="27" customHeight="1">
      <c r="D25" s="147"/>
      <c r="E25" s="149"/>
      <c r="F25" s="147"/>
      <c r="G25" s="149"/>
      <c r="H25" s="147"/>
      <c r="I25" s="149"/>
      <c r="J25" s="147"/>
      <c r="K25" s="149"/>
      <c r="L25" s="147"/>
      <c r="M25" s="149"/>
      <c r="N25" s="147"/>
      <c r="O25" s="149"/>
      <c r="P25" s="127"/>
      <c r="Q25" s="127"/>
      <c r="R25" s="127"/>
    </row>
    <row r="26" spans="2:22" ht="27" customHeight="1">
      <c r="D26" s="147"/>
      <c r="E26" s="149"/>
      <c r="F26" s="147"/>
      <c r="G26" s="149"/>
      <c r="H26" s="147"/>
      <c r="I26" s="149"/>
      <c r="J26" s="147"/>
      <c r="K26" s="149"/>
      <c r="L26" s="147"/>
      <c r="M26" s="149"/>
      <c r="N26" s="147"/>
      <c r="O26" s="149"/>
      <c r="P26" s="127"/>
      <c r="Q26" s="127"/>
      <c r="R26" s="127"/>
    </row>
    <row r="27" spans="2:22" ht="27" customHeight="1"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47"/>
      <c r="O27" s="157"/>
      <c r="P27" s="127"/>
      <c r="Q27" s="127"/>
      <c r="R27" s="127"/>
    </row>
    <row r="28" spans="2:22" ht="27" customHeight="1"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</row>
    <row r="29" spans="2:22" s="161" customFormat="1" ht="27" customHeight="1">
      <c r="B29" s="193"/>
      <c r="C29" s="193"/>
      <c r="D29" s="158"/>
      <c r="E29" s="158"/>
      <c r="F29" s="158"/>
      <c r="G29" s="158"/>
      <c r="H29" s="158"/>
      <c r="I29" s="158"/>
      <c r="J29" s="159"/>
      <c r="K29" s="158"/>
      <c r="L29" s="159"/>
      <c r="M29" s="160"/>
      <c r="N29" s="159"/>
      <c r="O29" s="159"/>
      <c r="P29" s="160"/>
      <c r="Q29" s="159"/>
      <c r="R29" s="159"/>
    </row>
    <row r="30" spans="2:22" ht="27" customHeight="1">
      <c r="R30" s="130"/>
    </row>
    <row r="31" spans="2:22" ht="27" customHeight="1"/>
  </sheetData>
  <mergeCells count="33">
    <mergeCell ref="B1:G1"/>
    <mergeCell ref="C3:C4"/>
    <mergeCell ref="D3:F4"/>
    <mergeCell ref="G3:I4"/>
    <mergeCell ref="J3:L3"/>
    <mergeCell ref="O5:O6"/>
    <mergeCell ref="M3:O3"/>
    <mergeCell ref="P3:R4"/>
    <mergeCell ref="S3:U4"/>
    <mergeCell ref="J4:L4"/>
    <mergeCell ref="M4:O4"/>
    <mergeCell ref="R5:R6"/>
    <mergeCell ref="B17:C17"/>
    <mergeCell ref="U5:U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5:B6"/>
    <mergeCell ref="F5:F6"/>
    <mergeCell ref="I5:I6"/>
    <mergeCell ref="L5:L6"/>
    <mergeCell ref="B18:C18"/>
    <mergeCell ref="B19:C19"/>
    <mergeCell ref="B20:C20"/>
    <mergeCell ref="B21:C21"/>
    <mergeCell ref="B22:R23"/>
  </mergeCells>
  <phoneticPr fontId="9"/>
  <printOptions horizontalCentered="1"/>
  <pageMargins left="0.59055118110236227" right="0.27559055118110237" top="0.59055118110236227" bottom="0.59055118110236227" header="0.31496062992125984" footer="0.31496062992125984"/>
  <pageSetup paperSize="9" scale="95" firstPageNumber="104" orientation="landscape" useFirstPageNumber="1" r:id="rId1"/>
  <headerFooter alignWithMargins="0">
    <oddHeader>&amp;L&amp;10社会福祉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"/>
  <sheetViews>
    <sheetView zoomScale="85" zoomScaleNormal="85" zoomScaleSheetLayoutView="100" workbookViewId="0">
      <selection activeCell="B65" sqref="B65:C65"/>
    </sheetView>
  </sheetViews>
  <sheetFormatPr defaultRowHeight="14.25"/>
  <cols>
    <col min="1" max="1" width="0.875" style="99" customWidth="1"/>
    <col min="2" max="2" width="21.25" style="99" customWidth="1"/>
    <col min="3" max="3" width="0.875" style="99" customWidth="1"/>
    <col min="4" max="12" width="2.375" style="99" customWidth="1"/>
    <col min="13" max="13" width="4.25" style="99" customWidth="1"/>
    <col min="14" max="27" width="2.375" style="99" customWidth="1"/>
    <col min="28" max="33" width="3.625" style="99" customWidth="1"/>
    <col min="34" max="16384" width="9" style="99"/>
  </cols>
  <sheetData>
    <row r="1" spans="1:28">
      <c r="A1" s="712" t="s">
        <v>131</v>
      </c>
      <c r="B1" s="712"/>
      <c r="C1" s="712"/>
      <c r="D1" s="712"/>
      <c r="E1" s="712"/>
      <c r="F1" s="712"/>
      <c r="G1" s="712"/>
      <c r="H1" s="712"/>
      <c r="I1" s="712"/>
    </row>
    <row r="2" spans="1:28">
      <c r="A2" s="194"/>
      <c r="B2" s="194"/>
      <c r="C2" s="194"/>
      <c r="D2" s="194"/>
      <c r="E2" s="194"/>
      <c r="F2" s="194"/>
      <c r="G2" s="194"/>
      <c r="H2" s="194"/>
      <c r="I2" s="194"/>
      <c r="V2" s="713" t="s">
        <v>489</v>
      </c>
      <c r="W2" s="713"/>
      <c r="X2" s="713"/>
      <c r="Y2" s="713"/>
      <c r="Z2" s="713"/>
      <c r="AA2" s="713"/>
    </row>
    <row r="3" spans="1:28">
      <c r="A3" s="195"/>
      <c r="B3" s="714" t="s">
        <v>168</v>
      </c>
      <c r="C3" s="196"/>
      <c r="D3" s="470" t="s">
        <v>490</v>
      </c>
      <c r="E3" s="716"/>
      <c r="F3" s="716"/>
      <c r="G3" s="716"/>
      <c r="H3" s="716"/>
      <c r="I3" s="471"/>
      <c r="J3" s="716" t="s">
        <v>491</v>
      </c>
      <c r="K3" s="716"/>
      <c r="L3" s="716"/>
      <c r="M3" s="716"/>
      <c r="N3" s="716"/>
      <c r="O3" s="716"/>
      <c r="P3" s="717" t="s">
        <v>492</v>
      </c>
      <c r="Q3" s="716"/>
      <c r="R3" s="716"/>
      <c r="S3" s="716"/>
      <c r="T3" s="716"/>
      <c r="U3" s="471"/>
      <c r="V3" s="716" t="s">
        <v>493</v>
      </c>
      <c r="W3" s="716"/>
      <c r="X3" s="716"/>
      <c r="Y3" s="716"/>
      <c r="Z3" s="716"/>
      <c r="AA3" s="718"/>
    </row>
    <row r="4" spans="1:28">
      <c r="A4" s="197"/>
      <c r="B4" s="715"/>
      <c r="C4" s="198"/>
      <c r="D4" s="719" t="s">
        <v>106</v>
      </c>
      <c r="E4" s="720"/>
      <c r="F4" s="720"/>
      <c r="G4" s="720"/>
      <c r="H4" s="720"/>
      <c r="I4" s="721"/>
      <c r="J4" s="720" t="s">
        <v>110</v>
      </c>
      <c r="K4" s="720"/>
      <c r="L4" s="720"/>
      <c r="M4" s="720"/>
      <c r="N4" s="720"/>
      <c r="O4" s="720"/>
      <c r="P4" s="722" t="s">
        <v>111</v>
      </c>
      <c r="Q4" s="720"/>
      <c r="R4" s="720"/>
      <c r="S4" s="720"/>
      <c r="T4" s="720"/>
      <c r="U4" s="721"/>
      <c r="V4" s="720" t="s">
        <v>112</v>
      </c>
      <c r="W4" s="720"/>
      <c r="X4" s="720"/>
      <c r="Y4" s="720"/>
      <c r="Z4" s="720"/>
      <c r="AA4" s="723"/>
    </row>
    <row r="5" spans="1:28">
      <c r="A5" s="197"/>
      <c r="B5" s="733" t="s">
        <v>169</v>
      </c>
      <c r="C5" s="198"/>
      <c r="D5" s="735" t="s">
        <v>107</v>
      </c>
      <c r="E5" s="707"/>
      <c r="F5" s="710" t="s">
        <v>108</v>
      </c>
      <c r="G5" s="711"/>
      <c r="H5" s="724" t="s">
        <v>109</v>
      </c>
      <c r="I5" s="709"/>
      <c r="J5" s="710" t="s">
        <v>107</v>
      </c>
      <c r="K5" s="711"/>
      <c r="L5" s="707" t="s">
        <v>108</v>
      </c>
      <c r="M5" s="707"/>
      <c r="N5" s="708" t="s">
        <v>109</v>
      </c>
      <c r="O5" s="709"/>
      <c r="P5" s="707" t="s">
        <v>107</v>
      </c>
      <c r="Q5" s="707"/>
      <c r="R5" s="710" t="s">
        <v>108</v>
      </c>
      <c r="S5" s="711"/>
      <c r="T5" s="724" t="s">
        <v>109</v>
      </c>
      <c r="U5" s="724"/>
      <c r="V5" s="710" t="s">
        <v>107</v>
      </c>
      <c r="W5" s="711"/>
      <c r="X5" s="710" t="s">
        <v>108</v>
      </c>
      <c r="Y5" s="711"/>
      <c r="Z5" s="724" t="s">
        <v>109</v>
      </c>
      <c r="AA5" s="725"/>
    </row>
    <row r="6" spans="1:28">
      <c r="A6" s="199"/>
      <c r="B6" s="734"/>
      <c r="C6" s="200"/>
      <c r="D6" s="735"/>
      <c r="E6" s="707"/>
      <c r="F6" s="710"/>
      <c r="G6" s="711"/>
      <c r="H6" s="724"/>
      <c r="I6" s="709"/>
      <c r="J6" s="710"/>
      <c r="K6" s="711"/>
      <c r="L6" s="707"/>
      <c r="M6" s="707"/>
      <c r="N6" s="708"/>
      <c r="O6" s="709"/>
      <c r="P6" s="707"/>
      <c r="Q6" s="707"/>
      <c r="R6" s="710"/>
      <c r="S6" s="711"/>
      <c r="T6" s="724"/>
      <c r="U6" s="724"/>
      <c r="V6" s="710"/>
      <c r="W6" s="711"/>
      <c r="X6" s="710"/>
      <c r="Y6" s="711"/>
      <c r="Z6" s="724"/>
      <c r="AA6" s="725"/>
    </row>
    <row r="7" spans="1:28" ht="18" customHeight="1">
      <c r="A7" s="201"/>
      <c r="B7" s="726" t="s">
        <v>176</v>
      </c>
      <c r="C7" s="164"/>
      <c r="D7" s="728">
        <v>3</v>
      </c>
      <c r="E7" s="727"/>
      <c r="F7" s="730">
        <v>26</v>
      </c>
      <c r="G7" s="731"/>
      <c r="H7" s="727">
        <f>SUM(D7:G8)</f>
        <v>29</v>
      </c>
      <c r="I7" s="731"/>
      <c r="J7" s="730">
        <v>21</v>
      </c>
      <c r="K7" s="727"/>
      <c r="L7" s="730">
        <v>64</v>
      </c>
      <c r="M7" s="731"/>
      <c r="N7" s="727">
        <f>SUM(J7:M8)</f>
        <v>85</v>
      </c>
      <c r="O7" s="727"/>
      <c r="P7" s="730">
        <v>23</v>
      </c>
      <c r="Q7" s="727"/>
      <c r="R7" s="730">
        <v>87</v>
      </c>
      <c r="S7" s="731"/>
      <c r="T7" s="727">
        <f>SUM(P7:S8)</f>
        <v>110</v>
      </c>
      <c r="U7" s="727"/>
      <c r="V7" s="730">
        <v>42</v>
      </c>
      <c r="W7" s="727"/>
      <c r="X7" s="730">
        <v>88</v>
      </c>
      <c r="Y7" s="731"/>
      <c r="Z7" s="730">
        <f>SUM(V7:Y8)</f>
        <v>130</v>
      </c>
      <c r="AA7" s="732"/>
    </row>
    <row r="8" spans="1:28" ht="18" customHeight="1">
      <c r="A8" s="201"/>
      <c r="B8" s="727"/>
      <c r="C8" s="164"/>
      <c r="D8" s="729"/>
      <c r="E8" s="724"/>
      <c r="F8" s="708"/>
      <c r="G8" s="709"/>
      <c r="H8" s="724"/>
      <c r="I8" s="709"/>
      <c r="J8" s="708"/>
      <c r="K8" s="724"/>
      <c r="L8" s="708"/>
      <c r="M8" s="709"/>
      <c r="N8" s="724"/>
      <c r="O8" s="724"/>
      <c r="P8" s="708"/>
      <c r="Q8" s="724"/>
      <c r="R8" s="708"/>
      <c r="S8" s="709"/>
      <c r="T8" s="724"/>
      <c r="U8" s="724"/>
      <c r="V8" s="708"/>
      <c r="W8" s="724"/>
      <c r="X8" s="708"/>
      <c r="Y8" s="709"/>
      <c r="Z8" s="708"/>
      <c r="AA8" s="725"/>
    </row>
    <row r="9" spans="1:28" ht="18" customHeight="1">
      <c r="A9" s="202"/>
      <c r="B9" s="726" t="s">
        <v>177</v>
      </c>
      <c r="C9" s="203"/>
      <c r="D9" s="729">
        <v>4</v>
      </c>
      <c r="E9" s="724"/>
      <c r="F9" s="708">
        <v>27</v>
      </c>
      <c r="G9" s="709"/>
      <c r="H9" s="724">
        <f>SUM(D9:G10)</f>
        <v>31</v>
      </c>
      <c r="I9" s="709"/>
      <c r="J9" s="708">
        <v>22</v>
      </c>
      <c r="K9" s="724"/>
      <c r="L9" s="708">
        <v>68</v>
      </c>
      <c r="M9" s="709"/>
      <c r="N9" s="724">
        <f>SUM(J9:M10)</f>
        <v>90</v>
      </c>
      <c r="O9" s="724"/>
      <c r="P9" s="708">
        <v>22</v>
      </c>
      <c r="Q9" s="724"/>
      <c r="R9" s="708">
        <v>90</v>
      </c>
      <c r="S9" s="709"/>
      <c r="T9" s="724">
        <f>SUM(P9:S10)</f>
        <v>112</v>
      </c>
      <c r="U9" s="724"/>
      <c r="V9" s="708">
        <v>47</v>
      </c>
      <c r="W9" s="724"/>
      <c r="X9" s="708">
        <v>87</v>
      </c>
      <c r="Y9" s="709"/>
      <c r="Z9" s="708">
        <f>SUM(V9:Y10)</f>
        <v>134</v>
      </c>
      <c r="AA9" s="725"/>
    </row>
    <row r="10" spans="1:28" ht="18" customHeight="1">
      <c r="A10" s="201"/>
      <c r="B10" s="727"/>
      <c r="C10" s="204"/>
      <c r="D10" s="729"/>
      <c r="E10" s="724"/>
      <c r="F10" s="708"/>
      <c r="G10" s="709"/>
      <c r="H10" s="724"/>
      <c r="I10" s="709"/>
      <c r="J10" s="708"/>
      <c r="K10" s="724"/>
      <c r="L10" s="708"/>
      <c r="M10" s="709"/>
      <c r="N10" s="724"/>
      <c r="O10" s="724"/>
      <c r="P10" s="708"/>
      <c r="Q10" s="724"/>
      <c r="R10" s="708"/>
      <c r="S10" s="709"/>
      <c r="T10" s="724"/>
      <c r="U10" s="724"/>
      <c r="V10" s="708"/>
      <c r="W10" s="724"/>
      <c r="X10" s="708"/>
      <c r="Y10" s="709"/>
      <c r="Z10" s="708"/>
      <c r="AA10" s="725"/>
    </row>
    <row r="11" spans="1:28" ht="18" customHeight="1">
      <c r="A11" s="202"/>
      <c r="B11" s="726" t="s">
        <v>494</v>
      </c>
      <c r="C11" s="164"/>
      <c r="D11" s="728">
        <v>4</v>
      </c>
      <c r="E11" s="727"/>
      <c r="F11" s="730">
        <v>28</v>
      </c>
      <c r="G11" s="731"/>
      <c r="H11" s="708">
        <f>SUM(D11:G12)</f>
        <v>32</v>
      </c>
      <c r="I11" s="709"/>
      <c r="J11" s="708">
        <v>24</v>
      </c>
      <c r="K11" s="709"/>
      <c r="L11" s="724">
        <v>74</v>
      </c>
      <c r="M11" s="724"/>
      <c r="N11" s="724">
        <f>SUM(J11:M12)</f>
        <v>98</v>
      </c>
      <c r="O11" s="709"/>
      <c r="P11" s="724">
        <v>30</v>
      </c>
      <c r="Q11" s="724"/>
      <c r="R11" s="708">
        <v>96</v>
      </c>
      <c r="S11" s="709"/>
      <c r="T11" s="724">
        <f>SUM(P11:S12)</f>
        <v>126</v>
      </c>
      <c r="U11" s="709"/>
      <c r="V11" s="708">
        <v>49</v>
      </c>
      <c r="W11" s="709"/>
      <c r="X11" s="708">
        <v>97</v>
      </c>
      <c r="Y11" s="709"/>
      <c r="Z11" s="708">
        <f>SUM(V11:Y12)</f>
        <v>146</v>
      </c>
      <c r="AA11" s="725"/>
    </row>
    <row r="12" spans="1:28" ht="18" customHeight="1">
      <c r="A12" s="205"/>
      <c r="B12" s="727"/>
      <c r="C12" s="204"/>
      <c r="D12" s="729"/>
      <c r="E12" s="724"/>
      <c r="F12" s="708"/>
      <c r="G12" s="709"/>
      <c r="H12" s="708"/>
      <c r="I12" s="709"/>
      <c r="J12" s="708"/>
      <c r="K12" s="709"/>
      <c r="L12" s="724"/>
      <c r="M12" s="724"/>
      <c r="N12" s="724"/>
      <c r="O12" s="709"/>
      <c r="P12" s="724"/>
      <c r="Q12" s="724"/>
      <c r="R12" s="708"/>
      <c r="S12" s="709"/>
      <c r="T12" s="724"/>
      <c r="U12" s="709"/>
      <c r="V12" s="708"/>
      <c r="W12" s="709"/>
      <c r="X12" s="708"/>
      <c r="Y12" s="709"/>
      <c r="Z12" s="708"/>
      <c r="AA12" s="725"/>
      <c r="AB12" s="164"/>
    </row>
    <row r="13" spans="1:28" ht="18" customHeight="1">
      <c r="A13" s="201"/>
      <c r="B13" s="726" t="s">
        <v>495</v>
      </c>
      <c r="C13" s="164"/>
      <c r="D13" s="728">
        <v>3</v>
      </c>
      <c r="E13" s="727"/>
      <c r="F13" s="730">
        <v>33</v>
      </c>
      <c r="G13" s="731"/>
      <c r="H13" s="708">
        <f t="shared" ref="H13" si="0">SUM(D13:G14)</f>
        <v>36</v>
      </c>
      <c r="I13" s="709"/>
      <c r="J13" s="708">
        <v>25</v>
      </c>
      <c r="K13" s="709"/>
      <c r="L13" s="708">
        <v>79</v>
      </c>
      <c r="M13" s="709"/>
      <c r="N13" s="724">
        <f t="shared" ref="N13" si="1">SUM(J13:M14)</f>
        <v>104</v>
      </c>
      <c r="O13" s="709"/>
      <c r="P13" s="708">
        <v>32</v>
      </c>
      <c r="Q13" s="724"/>
      <c r="R13" s="708">
        <v>95</v>
      </c>
      <c r="S13" s="709"/>
      <c r="T13" s="724">
        <f t="shared" ref="T13" si="2">SUM(P13:S14)</f>
        <v>127</v>
      </c>
      <c r="U13" s="709"/>
      <c r="V13" s="708">
        <v>54</v>
      </c>
      <c r="W13" s="724"/>
      <c r="X13" s="708">
        <v>101</v>
      </c>
      <c r="Y13" s="709"/>
      <c r="Z13" s="724">
        <f t="shared" ref="Z13" si="3">SUM(V13:Y14)</f>
        <v>155</v>
      </c>
      <c r="AA13" s="725"/>
      <c r="AB13" s="201"/>
    </row>
    <row r="14" spans="1:28" ht="18" customHeight="1">
      <c r="A14" s="205"/>
      <c r="B14" s="727"/>
      <c r="C14" s="204"/>
      <c r="D14" s="729"/>
      <c r="E14" s="724"/>
      <c r="F14" s="708"/>
      <c r="G14" s="709"/>
      <c r="H14" s="708"/>
      <c r="I14" s="709"/>
      <c r="J14" s="708"/>
      <c r="K14" s="709"/>
      <c r="L14" s="708"/>
      <c r="M14" s="709"/>
      <c r="N14" s="724"/>
      <c r="O14" s="709"/>
      <c r="P14" s="708"/>
      <c r="Q14" s="724"/>
      <c r="R14" s="708"/>
      <c r="S14" s="709"/>
      <c r="T14" s="724"/>
      <c r="U14" s="709"/>
      <c r="V14" s="708"/>
      <c r="W14" s="724"/>
      <c r="X14" s="708"/>
      <c r="Y14" s="709"/>
      <c r="Z14" s="724"/>
      <c r="AA14" s="725"/>
      <c r="AB14" s="201"/>
    </row>
    <row r="15" spans="1:28" ht="18" customHeight="1">
      <c r="A15" s="201"/>
      <c r="B15" s="726" t="s">
        <v>496</v>
      </c>
      <c r="C15" s="164"/>
      <c r="D15" s="729">
        <v>5</v>
      </c>
      <c r="E15" s="724"/>
      <c r="F15" s="708">
        <v>34</v>
      </c>
      <c r="G15" s="709"/>
      <c r="H15" s="727">
        <f t="shared" ref="H15" si="4">SUM(D15:G16)</f>
        <v>39</v>
      </c>
      <c r="I15" s="731"/>
      <c r="J15" s="730">
        <v>23</v>
      </c>
      <c r="K15" s="727"/>
      <c r="L15" s="730">
        <v>82</v>
      </c>
      <c r="M15" s="731"/>
      <c r="N15" s="727">
        <f t="shared" ref="N15" si="5">SUM(J15:M16)</f>
        <v>105</v>
      </c>
      <c r="O15" s="731"/>
      <c r="P15" s="730">
        <v>35</v>
      </c>
      <c r="Q15" s="727"/>
      <c r="R15" s="730">
        <v>98</v>
      </c>
      <c r="S15" s="731"/>
      <c r="T15" s="727">
        <f t="shared" ref="T15" si="6">SUM(P15:S16)</f>
        <v>133</v>
      </c>
      <c r="U15" s="731"/>
      <c r="V15" s="730">
        <v>63</v>
      </c>
      <c r="W15" s="727"/>
      <c r="X15" s="730">
        <v>99</v>
      </c>
      <c r="Y15" s="731"/>
      <c r="Z15" s="708">
        <f t="shared" ref="Z15" si="7">SUM(V15:Y16)</f>
        <v>162</v>
      </c>
      <c r="AA15" s="725"/>
      <c r="AB15" s="201"/>
    </row>
    <row r="16" spans="1:28" ht="18" customHeight="1">
      <c r="A16" s="206"/>
      <c r="B16" s="736"/>
      <c r="C16" s="207"/>
      <c r="D16" s="737"/>
      <c r="E16" s="738"/>
      <c r="F16" s="739"/>
      <c r="G16" s="740"/>
      <c r="H16" s="738"/>
      <c r="I16" s="740"/>
      <c r="J16" s="739"/>
      <c r="K16" s="738"/>
      <c r="L16" s="739"/>
      <c r="M16" s="740"/>
      <c r="N16" s="738"/>
      <c r="O16" s="740"/>
      <c r="P16" s="739"/>
      <c r="Q16" s="738"/>
      <c r="R16" s="739"/>
      <c r="S16" s="740"/>
      <c r="T16" s="738"/>
      <c r="U16" s="740"/>
      <c r="V16" s="739"/>
      <c r="W16" s="738"/>
      <c r="X16" s="739"/>
      <c r="Y16" s="740"/>
      <c r="Z16" s="739"/>
      <c r="AA16" s="741"/>
      <c r="AB16" s="201"/>
    </row>
    <row r="17" spans="1:31" ht="18" customHeight="1">
      <c r="N17" s="164"/>
      <c r="O17" s="164"/>
      <c r="Q17" s="742" t="s">
        <v>152</v>
      </c>
      <c r="R17" s="742"/>
      <c r="S17" s="742"/>
      <c r="T17" s="742"/>
      <c r="U17" s="742"/>
      <c r="V17" s="742"/>
      <c r="W17" s="742"/>
      <c r="X17" s="742"/>
      <c r="Y17" s="742"/>
      <c r="Z17" s="742"/>
      <c r="AA17" s="742"/>
    </row>
    <row r="18" spans="1:31" ht="9" customHeight="1"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</row>
    <row r="19" spans="1:31">
      <c r="A19" s="712" t="s">
        <v>132</v>
      </c>
      <c r="B19" s="712"/>
      <c r="C19" s="712"/>
      <c r="D19" s="712"/>
      <c r="E19" s="712"/>
      <c r="F19" s="712"/>
      <c r="G19" s="712"/>
      <c r="H19" s="712"/>
      <c r="I19" s="712"/>
      <c r="AD19" s="164"/>
      <c r="AE19" s="164"/>
    </row>
    <row r="20" spans="1:31" ht="18.75" customHeight="1">
      <c r="A20" s="195"/>
      <c r="B20" s="209" t="s">
        <v>170</v>
      </c>
      <c r="C20" s="196"/>
      <c r="D20" s="743" t="s">
        <v>177</v>
      </c>
      <c r="E20" s="744"/>
      <c r="F20" s="744"/>
      <c r="G20" s="744"/>
      <c r="H20" s="744"/>
      <c r="I20" s="744"/>
      <c r="J20" s="745" t="s">
        <v>494</v>
      </c>
      <c r="K20" s="745"/>
      <c r="L20" s="745"/>
      <c r="M20" s="745"/>
      <c r="N20" s="745"/>
      <c r="O20" s="745"/>
      <c r="P20" s="745" t="s">
        <v>495</v>
      </c>
      <c r="Q20" s="745"/>
      <c r="R20" s="745"/>
      <c r="S20" s="745"/>
      <c r="T20" s="745"/>
      <c r="U20" s="745"/>
      <c r="V20" s="746" t="s">
        <v>496</v>
      </c>
      <c r="W20" s="744"/>
      <c r="X20" s="744"/>
      <c r="Y20" s="744"/>
      <c r="Z20" s="744"/>
      <c r="AA20" s="747"/>
      <c r="AB20" s="210"/>
    </row>
    <row r="21" spans="1:31" ht="9" customHeight="1">
      <c r="A21" s="197"/>
      <c r="B21" s="198"/>
      <c r="C21" s="198"/>
      <c r="D21" s="760" t="s">
        <v>113</v>
      </c>
      <c r="E21" s="748"/>
      <c r="F21" s="748"/>
      <c r="G21" s="750" t="s">
        <v>192</v>
      </c>
      <c r="H21" s="751"/>
      <c r="I21" s="762"/>
      <c r="J21" s="764" t="s">
        <v>113</v>
      </c>
      <c r="K21" s="748"/>
      <c r="L21" s="748"/>
      <c r="M21" s="750" t="s">
        <v>192</v>
      </c>
      <c r="N21" s="751"/>
      <c r="O21" s="762"/>
      <c r="P21" s="748" t="s">
        <v>113</v>
      </c>
      <c r="Q21" s="748"/>
      <c r="R21" s="748"/>
      <c r="S21" s="750" t="s">
        <v>192</v>
      </c>
      <c r="T21" s="751"/>
      <c r="U21" s="762"/>
      <c r="V21" s="748" t="s">
        <v>113</v>
      </c>
      <c r="W21" s="748"/>
      <c r="X21" s="748"/>
      <c r="Y21" s="750" t="s">
        <v>192</v>
      </c>
      <c r="Z21" s="751"/>
      <c r="AA21" s="752"/>
      <c r="AB21" s="210"/>
    </row>
    <row r="22" spans="1:31" ht="18" customHeight="1">
      <c r="A22" s="199"/>
      <c r="B22" s="211" t="s">
        <v>171</v>
      </c>
      <c r="C22" s="200"/>
      <c r="D22" s="761"/>
      <c r="E22" s="749"/>
      <c r="F22" s="749"/>
      <c r="G22" s="753"/>
      <c r="H22" s="754"/>
      <c r="I22" s="763"/>
      <c r="J22" s="731"/>
      <c r="K22" s="749"/>
      <c r="L22" s="749"/>
      <c r="M22" s="753"/>
      <c r="N22" s="754"/>
      <c r="O22" s="763"/>
      <c r="P22" s="749"/>
      <c r="Q22" s="749"/>
      <c r="R22" s="749"/>
      <c r="S22" s="753"/>
      <c r="T22" s="754"/>
      <c r="U22" s="763"/>
      <c r="V22" s="749"/>
      <c r="W22" s="749"/>
      <c r="X22" s="749"/>
      <c r="Y22" s="753"/>
      <c r="Z22" s="754"/>
      <c r="AA22" s="755"/>
      <c r="AB22" s="210"/>
    </row>
    <row r="23" spans="1:31" ht="18" customHeight="1">
      <c r="A23" s="212"/>
      <c r="B23" s="213" t="s">
        <v>114</v>
      </c>
      <c r="C23" s="214"/>
      <c r="D23" s="756">
        <v>297</v>
      </c>
      <c r="E23" s="757"/>
      <c r="F23" s="757"/>
      <c r="G23" s="758">
        <f>D23/D43</f>
        <v>0.33904109589041098</v>
      </c>
      <c r="H23" s="758"/>
      <c r="I23" s="758"/>
      <c r="J23" s="757">
        <v>306</v>
      </c>
      <c r="K23" s="757"/>
      <c r="L23" s="757"/>
      <c r="M23" s="758">
        <f>J23/J43</f>
        <v>0.32657417289220919</v>
      </c>
      <c r="N23" s="758"/>
      <c r="O23" s="758"/>
      <c r="P23" s="757">
        <v>299</v>
      </c>
      <c r="Q23" s="757"/>
      <c r="R23" s="757"/>
      <c r="S23" s="758">
        <f>P23/P43</f>
        <v>0.31573389651531153</v>
      </c>
      <c r="T23" s="758"/>
      <c r="U23" s="758"/>
      <c r="V23" s="757">
        <v>292</v>
      </c>
      <c r="W23" s="757"/>
      <c r="X23" s="757"/>
      <c r="Y23" s="758">
        <f>V23/V43</f>
        <v>0.29584599797365757</v>
      </c>
      <c r="Z23" s="758"/>
      <c r="AA23" s="759"/>
      <c r="AB23" s="201"/>
    </row>
    <row r="24" spans="1:31" ht="18" customHeight="1">
      <c r="A24" s="212"/>
      <c r="B24" s="213" t="s">
        <v>115</v>
      </c>
      <c r="C24" s="214"/>
      <c r="D24" s="756">
        <v>0</v>
      </c>
      <c r="E24" s="757"/>
      <c r="F24" s="757"/>
      <c r="G24" s="758">
        <f>D24/D43</f>
        <v>0</v>
      </c>
      <c r="H24" s="758"/>
      <c r="I24" s="758"/>
      <c r="J24" s="757">
        <v>0</v>
      </c>
      <c r="K24" s="757"/>
      <c r="L24" s="757"/>
      <c r="M24" s="758">
        <f>J24/J43</f>
        <v>0</v>
      </c>
      <c r="N24" s="758"/>
      <c r="O24" s="758"/>
      <c r="P24" s="757">
        <v>0</v>
      </c>
      <c r="Q24" s="757"/>
      <c r="R24" s="757"/>
      <c r="S24" s="758">
        <f>P24/P43</f>
        <v>0</v>
      </c>
      <c r="T24" s="758"/>
      <c r="U24" s="758"/>
      <c r="V24" s="757">
        <v>0</v>
      </c>
      <c r="W24" s="757"/>
      <c r="X24" s="757"/>
      <c r="Y24" s="758">
        <f>V24/V43</f>
        <v>0</v>
      </c>
      <c r="Z24" s="758"/>
      <c r="AA24" s="759"/>
      <c r="AB24" s="201"/>
    </row>
    <row r="25" spans="1:31" ht="18" customHeight="1">
      <c r="A25" s="212"/>
      <c r="B25" s="213" t="s">
        <v>116</v>
      </c>
      <c r="C25" s="214"/>
      <c r="D25" s="756">
        <v>0</v>
      </c>
      <c r="E25" s="757"/>
      <c r="F25" s="757"/>
      <c r="G25" s="758">
        <f>D25/D43</f>
        <v>0</v>
      </c>
      <c r="H25" s="758"/>
      <c r="I25" s="758"/>
      <c r="J25" s="757">
        <v>0</v>
      </c>
      <c r="K25" s="757"/>
      <c r="L25" s="757"/>
      <c r="M25" s="758">
        <f>J25/J43</f>
        <v>0</v>
      </c>
      <c r="N25" s="758"/>
      <c r="O25" s="758"/>
      <c r="P25" s="757">
        <v>0</v>
      </c>
      <c r="Q25" s="757"/>
      <c r="R25" s="757"/>
      <c r="S25" s="758">
        <f>P25/P43</f>
        <v>0</v>
      </c>
      <c r="T25" s="758"/>
      <c r="U25" s="758"/>
      <c r="V25" s="757">
        <v>0</v>
      </c>
      <c r="W25" s="757"/>
      <c r="X25" s="757"/>
      <c r="Y25" s="758">
        <f>V25/V43</f>
        <v>0</v>
      </c>
      <c r="Z25" s="758"/>
      <c r="AA25" s="759"/>
      <c r="AB25" s="201"/>
    </row>
    <row r="26" spans="1:31" ht="18" customHeight="1">
      <c r="A26" s="212"/>
      <c r="B26" s="213" t="s">
        <v>117</v>
      </c>
      <c r="C26" s="214"/>
      <c r="D26" s="756">
        <v>0</v>
      </c>
      <c r="E26" s="757"/>
      <c r="F26" s="757"/>
      <c r="G26" s="758">
        <f>D26/D43</f>
        <v>0</v>
      </c>
      <c r="H26" s="758"/>
      <c r="I26" s="758"/>
      <c r="J26" s="757">
        <v>0</v>
      </c>
      <c r="K26" s="757"/>
      <c r="L26" s="757"/>
      <c r="M26" s="758">
        <f>J26/J43</f>
        <v>0</v>
      </c>
      <c r="N26" s="758"/>
      <c r="O26" s="758"/>
      <c r="P26" s="757">
        <v>0</v>
      </c>
      <c r="Q26" s="757"/>
      <c r="R26" s="757"/>
      <c r="S26" s="758">
        <f>P26/P43</f>
        <v>0</v>
      </c>
      <c r="T26" s="758"/>
      <c r="U26" s="758"/>
      <c r="V26" s="757">
        <v>0</v>
      </c>
      <c r="W26" s="757"/>
      <c r="X26" s="757"/>
      <c r="Y26" s="758">
        <f>V26/V43</f>
        <v>0</v>
      </c>
      <c r="Z26" s="758"/>
      <c r="AA26" s="759"/>
      <c r="AB26" s="201"/>
    </row>
    <row r="27" spans="1:31" ht="18" customHeight="1">
      <c r="A27" s="212"/>
      <c r="B27" s="213" t="s">
        <v>118</v>
      </c>
      <c r="C27" s="214"/>
      <c r="D27" s="756">
        <v>46</v>
      </c>
      <c r="E27" s="757"/>
      <c r="F27" s="757"/>
      <c r="G27" s="758">
        <f>D27/D43</f>
        <v>5.2511415525114152E-2</v>
      </c>
      <c r="H27" s="758"/>
      <c r="I27" s="758"/>
      <c r="J27" s="757">
        <v>49</v>
      </c>
      <c r="K27" s="757"/>
      <c r="L27" s="757"/>
      <c r="M27" s="758">
        <f>J27/J43</f>
        <v>5.2294557097118465E-2</v>
      </c>
      <c r="N27" s="758"/>
      <c r="O27" s="758"/>
      <c r="P27" s="757">
        <v>45</v>
      </c>
      <c r="Q27" s="757"/>
      <c r="R27" s="757"/>
      <c r="S27" s="758">
        <f>P27/P43</f>
        <v>4.7518479408658922E-2</v>
      </c>
      <c r="T27" s="758"/>
      <c r="U27" s="758"/>
      <c r="V27" s="757">
        <v>53</v>
      </c>
      <c r="W27" s="757"/>
      <c r="X27" s="757"/>
      <c r="Y27" s="758">
        <f>V27/V43</f>
        <v>5.3698074974670718E-2</v>
      </c>
      <c r="Z27" s="758"/>
      <c r="AA27" s="759"/>
      <c r="AB27" s="201"/>
    </row>
    <row r="28" spans="1:31" ht="18" customHeight="1">
      <c r="A28" s="212"/>
      <c r="B28" s="213" t="s">
        <v>119</v>
      </c>
      <c r="C28" s="214"/>
      <c r="D28" s="756">
        <v>1</v>
      </c>
      <c r="E28" s="757"/>
      <c r="F28" s="757"/>
      <c r="G28" s="758">
        <f>D28/D43</f>
        <v>1.1415525114155251E-3</v>
      </c>
      <c r="H28" s="758"/>
      <c r="I28" s="758"/>
      <c r="J28" s="757">
        <v>1</v>
      </c>
      <c r="K28" s="757"/>
      <c r="L28" s="757"/>
      <c r="M28" s="758">
        <f>J28/J43</f>
        <v>1.0672358591248667E-3</v>
      </c>
      <c r="N28" s="758"/>
      <c r="O28" s="758"/>
      <c r="P28" s="757">
        <v>1</v>
      </c>
      <c r="Q28" s="757"/>
      <c r="R28" s="757"/>
      <c r="S28" s="758">
        <f>P28/P43</f>
        <v>1.0559662090813093E-3</v>
      </c>
      <c r="T28" s="758"/>
      <c r="U28" s="758"/>
      <c r="V28" s="757">
        <v>1</v>
      </c>
      <c r="W28" s="757"/>
      <c r="X28" s="757"/>
      <c r="Y28" s="758">
        <f>V28/V43</f>
        <v>1.0131712259371835E-3</v>
      </c>
      <c r="Z28" s="758"/>
      <c r="AA28" s="759"/>
      <c r="AB28" s="201"/>
    </row>
    <row r="29" spans="1:31" ht="18" customHeight="1">
      <c r="A29" s="212"/>
      <c r="B29" s="213" t="s">
        <v>120</v>
      </c>
      <c r="C29" s="214"/>
      <c r="D29" s="756">
        <v>8</v>
      </c>
      <c r="E29" s="757"/>
      <c r="F29" s="757"/>
      <c r="G29" s="758">
        <f>D29/D43</f>
        <v>9.1324200913242004E-3</v>
      </c>
      <c r="H29" s="758"/>
      <c r="I29" s="758"/>
      <c r="J29" s="757">
        <v>11</v>
      </c>
      <c r="K29" s="757"/>
      <c r="L29" s="757"/>
      <c r="M29" s="758">
        <f>J29/J43</f>
        <v>1.1739594450373533E-2</v>
      </c>
      <c r="N29" s="758"/>
      <c r="O29" s="758"/>
      <c r="P29" s="757">
        <v>8</v>
      </c>
      <c r="Q29" s="757"/>
      <c r="R29" s="757"/>
      <c r="S29" s="758">
        <f>P29/P43</f>
        <v>8.4477296726504746E-3</v>
      </c>
      <c r="T29" s="758"/>
      <c r="U29" s="758"/>
      <c r="V29" s="757">
        <v>8</v>
      </c>
      <c r="W29" s="757"/>
      <c r="X29" s="757"/>
      <c r="Y29" s="758">
        <f>V29/V43</f>
        <v>8.1053698074974676E-3</v>
      </c>
      <c r="Z29" s="758"/>
      <c r="AA29" s="759"/>
      <c r="AB29" s="201"/>
    </row>
    <row r="30" spans="1:31" ht="18" customHeight="1">
      <c r="A30" s="212"/>
      <c r="B30" s="213" t="s">
        <v>497</v>
      </c>
      <c r="C30" s="214"/>
      <c r="D30" s="756">
        <v>115</v>
      </c>
      <c r="E30" s="757"/>
      <c r="F30" s="757"/>
      <c r="G30" s="758">
        <f>D30/D43</f>
        <v>0.13127853881278539</v>
      </c>
      <c r="H30" s="758"/>
      <c r="I30" s="758"/>
      <c r="J30" s="757">
        <v>138</v>
      </c>
      <c r="K30" s="757"/>
      <c r="L30" s="757"/>
      <c r="M30" s="758">
        <f>J30/J43</f>
        <v>0.14727854855923159</v>
      </c>
      <c r="N30" s="758"/>
      <c r="O30" s="758"/>
      <c r="P30" s="757">
        <v>132</v>
      </c>
      <c r="Q30" s="757"/>
      <c r="R30" s="757"/>
      <c r="S30" s="758">
        <f>P30/P43</f>
        <v>0.13938753959873285</v>
      </c>
      <c r="T30" s="758"/>
      <c r="U30" s="758"/>
      <c r="V30" s="757">
        <v>145</v>
      </c>
      <c r="W30" s="757"/>
      <c r="X30" s="757"/>
      <c r="Y30" s="758">
        <f>V30/V43</f>
        <v>0.14690982776089159</v>
      </c>
      <c r="Z30" s="758"/>
      <c r="AA30" s="759"/>
      <c r="AB30" s="201"/>
    </row>
    <row r="31" spans="1:31" ht="18" customHeight="1">
      <c r="A31" s="212"/>
      <c r="B31" s="213" t="s">
        <v>498</v>
      </c>
      <c r="C31" s="214"/>
      <c r="D31" s="756">
        <v>25</v>
      </c>
      <c r="E31" s="757"/>
      <c r="F31" s="757"/>
      <c r="G31" s="758">
        <f>D31/D43</f>
        <v>2.8538812785388126E-2</v>
      </c>
      <c r="H31" s="758"/>
      <c r="I31" s="758"/>
      <c r="J31" s="757">
        <v>37</v>
      </c>
      <c r="K31" s="757"/>
      <c r="L31" s="757"/>
      <c r="M31" s="758">
        <f>J31/J43</f>
        <v>3.9487726787620067E-2</v>
      </c>
      <c r="N31" s="758"/>
      <c r="O31" s="758"/>
      <c r="P31" s="757">
        <v>44</v>
      </c>
      <c r="Q31" s="757"/>
      <c r="R31" s="757"/>
      <c r="S31" s="758">
        <f>P31/P43</f>
        <v>4.6462513199577615E-2</v>
      </c>
      <c r="T31" s="758"/>
      <c r="U31" s="758"/>
      <c r="V31" s="757">
        <v>64</v>
      </c>
      <c r="W31" s="757"/>
      <c r="X31" s="757"/>
      <c r="Y31" s="758">
        <f>V31/V43</f>
        <v>6.4842958459979741E-2</v>
      </c>
      <c r="Z31" s="758"/>
      <c r="AA31" s="759"/>
      <c r="AB31" s="201"/>
    </row>
    <row r="32" spans="1:31" ht="18" customHeight="1">
      <c r="A32" s="212"/>
      <c r="B32" s="213" t="s">
        <v>121</v>
      </c>
      <c r="C32" s="214"/>
      <c r="D32" s="756">
        <v>6</v>
      </c>
      <c r="E32" s="757"/>
      <c r="F32" s="757"/>
      <c r="G32" s="758">
        <f>D32/D43</f>
        <v>6.8493150684931503E-3</v>
      </c>
      <c r="H32" s="758"/>
      <c r="I32" s="758"/>
      <c r="J32" s="757">
        <v>6</v>
      </c>
      <c r="K32" s="757"/>
      <c r="L32" s="757"/>
      <c r="M32" s="758">
        <f>J32/J43</f>
        <v>6.4034151547491995E-3</v>
      </c>
      <c r="N32" s="758"/>
      <c r="O32" s="758"/>
      <c r="P32" s="757">
        <v>9</v>
      </c>
      <c r="Q32" s="757"/>
      <c r="R32" s="757"/>
      <c r="S32" s="758">
        <f>P32/P43</f>
        <v>9.5036958817317843E-3</v>
      </c>
      <c r="T32" s="758"/>
      <c r="U32" s="758"/>
      <c r="V32" s="757">
        <v>9</v>
      </c>
      <c r="W32" s="757"/>
      <c r="X32" s="757"/>
      <c r="Y32" s="758">
        <f>V32/V43</f>
        <v>9.11854103343465E-3</v>
      </c>
      <c r="Z32" s="758"/>
      <c r="AA32" s="759"/>
      <c r="AB32" s="201"/>
    </row>
    <row r="33" spans="1:28" ht="18" customHeight="1">
      <c r="A33" s="212"/>
      <c r="B33" s="213" t="s">
        <v>122</v>
      </c>
      <c r="C33" s="214"/>
      <c r="D33" s="756">
        <v>14</v>
      </c>
      <c r="E33" s="757"/>
      <c r="F33" s="757"/>
      <c r="G33" s="758">
        <f>D33/D43</f>
        <v>1.5981735159817351E-2</v>
      </c>
      <c r="H33" s="758"/>
      <c r="I33" s="758"/>
      <c r="J33" s="757">
        <v>14</v>
      </c>
      <c r="K33" s="757"/>
      <c r="L33" s="757"/>
      <c r="M33" s="758">
        <f>J33/J43</f>
        <v>1.4941302027748132E-2</v>
      </c>
      <c r="N33" s="758"/>
      <c r="O33" s="758"/>
      <c r="P33" s="757">
        <v>17</v>
      </c>
      <c r="Q33" s="757"/>
      <c r="R33" s="757"/>
      <c r="S33" s="758">
        <f>P33/P43</f>
        <v>1.7951425554382259E-2</v>
      </c>
      <c r="T33" s="758"/>
      <c r="U33" s="758"/>
      <c r="V33" s="757">
        <v>17</v>
      </c>
      <c r="W33" s="757"/>
      <c r="X33" s="757"/>
      <c r="Y33" s="758">
        <f>V33/V43</f>
        <v>1.7223910840932118E-2</v>
      </c>
      <c r="Z33" s="758"/>
      <c r="AA33" s="759"/>
      <c r="AB33" s="201"/>
    </row>
    <row r="34" spans="1:28" ht="18" customHeight="1">
      <c r="A34" s="212"/>
      <c r="B34" s="213" t="s">
        <v>153</v>
      </c>
      <c r="C34" s="214"/>
      <c r="D34" s="756">
        <v>14</v>
      </c>
      <c r="E34" s="757"/>
      <c r="F34" s="757"/>
      <c r="G34" s="758">
        <f>D34/D43</f>
        <v>1.5981735159817351E-2</v>
      </c>
      <c r="H34" s="758"/>
      <c r="I34" s="758"/>
      <c r="J34" s="757">
        <v>16</v>
      </c>
      <c r="K34" s="757"/>
      <c r="L34" s="757"/>
      <c r="M34" s="758">
        <f>J34/J43</f>
        <v>1.7075773745997867E-2</v>
      </c>
      <c r="N34" s="758"/>
      <c r="O34" s="758"/>
      <c r="P34" s="757">
        <v>17</v>
      </c>
      <c r="Q34" s="757"/>
      <c r="R34" s="757"/>
      <c r="S34" s="758">
        <f>P34/P43</f>
        <v>1.7951425554382259E-2</v>
      </c>
      <c r="T34" s="758"/>
      <c r="U34" s="758"/>
      <c r="V34" s="757">
        <v>16</v>
      </c>
      <c r="W34" s="757"/>
      <c r="X34" s="757"/>
      <c r="Y34" s="758">
        <f>V34/V43</f>
        <v>1.6210739614994935E-2</v>
      </c>
      <c r="Z34" s="758"/>
      <c r="AA34" s="759"/>
      <c r="AB34" s="201"/>
    </row>
    <row r="35" spans="1:28" ht="18" customHeight="1">
      <c r="A35" s="212"/>
      <c r="B35" s="213" t="s">
        <v>123</v>
      </c>
      <c r="C35" s="214"/>
      <c r="D35" s="756">
        <v>27</v>
      </c>
      <c r="E35" s="757"/>
      <c r="F35" s="757"/>
      <c r="G35" s="758">
        <f>D35/D43</f>
        <v>3.0821917808219176E-2</v>
      </c>
      <c r="H35" s="758"/>
      <c r="I35" s="758"/>
      <c r="J35" s="757">
        <v>24</v>
      </c>
      <c r="K35" s="757"/>
      <c r="L35" s="757"/>
      <c r="M35" s="758">
        <f>J35/J43</f>
        <v>2.5613660618996798E-2</v>
      </c>
      <c r="N35" s="758"/>
      <c r="O35" s="758"/>
      <c r="P35" s="757">
        <v>28</v>
      </c>
      <c r="Q35" s="757"/>
      <c r="R35" s="757"/>
      <c r="S35" s="758">
        <f>P35/P43</f>
        <v>2.9567053854276663E-2</v>
      </c>
      <c r="T35" s="758"/>
      <c r="U35" s="758"/>
      <c r="V35" s="757">
        <v>29</v>
      </c>
      <c r="W35" s="757"/>
      <c r="X35" s="757"/>
      <c r="Y35" s="758">
        <f>V35/V43</f>
        <v>2.9381965552178316E-2</v>
      </c>
      <c r="Z35" s="758"/>
      <c r="AA35" s="759"/>
      <c r="AB35" s="201"/>
    </row>
    <row r="36" spans="1:28" ht="18" customHeight="1">
      <c r="A36" s="212"/>
      <c r="B36" s="213" t="s">
        <v>124</v>
      </c>
      <c r="C36" s="214"/>
      <c r="D36" s="756">
        <v>4</v>
      </c>
      <c r="E36" s="757"/>
      <c r="F36" s="757"/>
      <c r="G36" s="758">
        <f>D36/D43</f>
        <v>4.5662100456621002E-3</v>
      </c>
      <c r="H36" s="758"/>
      <c r="I36" s="758"/>
      <c r="J36" s="757">
        <v>4</v>
      </c>
      <c r="K36" s="757"/>
      <c r="L36" s="757"/>
      <c r="M36" s="758">
        <f>J36/J43</f>
        <v>4.2689434364994666E-3</v>
      </c>
      <c r="N36" s="758"/>
      <c r="O36" s="758"/>
      <c r="P36" s="757">
        <v>3</v>
      </c>
      <c r="Q36" s="757"/>
      <c r="R36" s="757"/>
      <c r="S36" s="758">
        <f>P36/P43</f>
        <v>3.1678986272439284E-3</v>
      </c>
      <c r="T36" s="758"/>
      <c r="U36" s="758"/>
      <c r="V36" s="757">
        <v>5</v>
      </c>
      <c r="W36" s="757"/>
      <c r="X36" s="757"/>
      <c r="Y36" s="758">
        <f>V36/V43</f>
        <v>5.065856129685917E-3</v>
      </c>
      <c r="Z36" s="758"/>
      <c r="AA36" s="759"/>
      <c r="AB36" s="201"/>
    </row>
    <row r="37" spans="1:28" ht="18" customHeight="1">
      <c r="A37" s="212"/>
      <c r="B37" s="213" t="s">
        <v>125</v>
      </c>
      <c r="C37" s="214"/>
      <c r="D37" s="756">
        <v>49</v>
      </c>
      <c r="E37" s="757"/>
      <c r="F37" s="757"/>
      <c r="G37" s="758">
        <f>D37/D43</f>
        <v>5.5936073059360727E-2</v>
      </c>
      <c r="H37" s="758"/>
      <c r="I37" s="758"/>
      <c r="J37" s="757">
        <v>55</v>
      </c>
      <c r="K37" s="757"/>
      <c r="L37" s="757"/>
      <c r="M37" s="758">
        <f>J37/J43</f>
        <v>5.869797225186766E-2</v>
      </c>
      <c r="N37" s="758"/>
      <c r="O37" s="758"/>
      <c r="P37" s="757">
        <v>66</v>
      </c>
      <c r="Q37" s="757"/>
      <c r="R37" s="757"/>
      <c r="S37" s="758">
        <f>P37/P43</f>
        <v>6.9693769799366423E-2</v>
      </c>
      <c r="T37" s="758"/>
      <c r="U37" s="758"/>
      <c r="V37" s="757">
        <v>62</v>
      </c>
      <c r="W37" s="757"/>
      <c r="X37" s="757"/>
      <c r="Y37" s="758">
        <f>V37/V43</f>
        <v>6.2816616008105369E-2</v>
      </c>
      <c r="Z37" s="758"/>
      <c r="AA37" s="759"/>
      <c r="AB37" s="201"/>
    </row>
    <row r="38" spans="1:28" ht="18" customHeight="1">
      <c r="A38" s="212"/>
      <c r="B38" s="213" t="s">
        <v>126</v>
      </c>
      <c r="C38" s="214"/>
      <c r="D38" s="756">
        <v>2</v>
      </c>
      <c r="E38" s="757"/>
      <c r="F38" s="757"/>
      <c r="G38" s="758">
        <f>D38/D43</f>
        <v>2.2831050228310501E-3</v>
      </c>
      <c r="H38" s="758"/>
      <c r="I38" s="758"/>
      <c r="J38" s="757">
        <v>1</v>
      </c>
      <c r="K38" s="757"/>
      <c r="L38" s="757"/>
      <c r="M38" s="758">
        <f>J38/J43</f>
        <v>1.0672358591248667E-3</v>
      </c>
      <c r="N38" s="758"/>
      <c r="O38" s="758"/>
      <c r="P38" s="757">
        <v>1</v>
      </c>
      <c r="Q38" s="757"/>
      <c r="R38" s="757"/>
      <c r="S38" s="758">
        <f>P38/P43</f>
        <v>1.0559662090813093E-3</v>
      </c>
      <c r="T38" s="758"/>
      <c r="U38" s="758"/>
      <c r="V38" s="757">
        <v>0</v>
      </c>
      <c r="W38" s="757"/>
      <c r="X38" s="757"/>
      <c r="Y38" s="758">
        <f>V38/V43</f>
        <v>0</v>
      </c>
      <c r="Z38" s="758"/>
      <c r="AA38" s="759"/>
      <c r="AB38" s="201"/>
    </row>
    <row r="39" spans="1:28" ht="18" customHeight="1">
      <c r="A39" s="212"/>
      <c r="B39" s="213" t="s">
        <v>127</v>
      </c>
      <c r="C39" s="214"/>
      <c r="D39" s="756">
        <v>0</v>
      </c>
      <c r="E39" s="757"/>
      <c r="F39" s="757"/>
      <c r="G39" s="758">
        <f>D39/D43</f>
        <v>0</v>
      </c>
      <c r="H39" s="758"/>
      <c r="I39" s="758"/>
      <c r="J39" s="757">
        <v>0</v>
      </c>
      <c r="K39" s="757"/>
      <c r="L39" s="757"/>
      <c r="M39" s="758">
        <f>J39/J43</f>
        <v>0</v>
      </c>
      <c r="N39" s="758"/>
      <c r="O39" s="758"/>
      <c r="P39" s="757">
        <v>0</v>
      </c>
      <c r="Q39" s="757"/>
      <c r="R39" s="757"/>
      <c r="S39" s="758">
        <f>P39/P43</f>
        <v>0</v>
      </c>
      <c r="T39" s="758"/>
      <c r="U39" s="758"/>
      <c r="V39" s="757">
        <v>0</v>
      </c>
      <c r="W39" s="757"/>
      <c r="X39" s="757"/>
      <c r="Y39" s="758">
        <f>V39/V43</f>
        <v>0</v>
      </c>
      <c r="Z39" s="758"/>
      <c r="AA39" s="759"/>
      <c r="AB39" s="201"/>
    </row>
    <row r="40" spans="1:28" ht="18" customHeight="1">
      <c r="A40" s="212"/>
      <c r="B40" s="213" t="s">
        <v>128</v>
      </c>
      <c r="C40" s="214"/>
      <c r="D40" s="756">
        <v>2</v>
      </c>
      <c r="E40" s="757"/>
      <c r="F40" s="757"/>
      <c r="G40" s="758">
        <f>D40/D43</f>
        <v>2.2831050228310501E-3</v>
      </c>
      <c r="H40" s="758"/>
      <c r="I40" s="758"/>
      <c r="J40" s="757">
        <v>1</v>
      </c>
      <c r="K40" s="757"/>
      <c r="L40" s="757"/>
      <c r="M40" s="758">
        <f>J40/J43</f>
        <v>1.0672358591248667E-3</v>
      </c>
      <c r="N40" s="758"/>
      <c r="O40" s="758"/>
      <c r="P40" s="757">
        <v>0</v>
      </c>
      <c r="Q40" s="757"/>
      <c r="R40" s="757"/>
      <c r="S40" s="758">
        <f>P40/P43</f>
        <v>0</v>
      </c>
      <c r="T40" s="758"/>
      <c r="U40" s="758"/>
      <c r="V40" s="757">
        <v>0</v>
      </c>
      <c r="W40" s="757"/>
      <c r="X40" s="757"/>
      <c r="Y40" s="758">
        <f>V40/V43</f>
        <v>0</v>
      </c>
      <c r="Z40" s="758"/>
      <c r="AA40" s="759"/>
      <c r="AB40" s="201"/>
    </row>
    <row r="41" spans="1:28" ht="18" customHeight="1">
      <c r="A41" s="212"/>
      <c r="B41" s="213" t="s">
        <v>129</v>
      </c>
      <c r="C41" s="214"/>
      <c r="D41" s="756">
        <v>266</v>
      </c>
      <c r="E41" s="757"/>
      <c r="F41" s="757"/>
      <c r="G41" s="758">
        <f>D41/D43</f>
        <v>0.30365296803652969</v>
      </c>
      <c r="H41" s="758"/>
      <c r="I41" s="758"/>
      <c r="J41" s="757">
        <v>274</v>
      </c>
      <c r="K41" s="757"/>
      <c r="L41" s="757"/>
      <c r="M41" s="758">
        <f>J41/J43</f>
        <v>0.29242262540021347</v>
      </c>
      <c r="N41" s="758"/>
      <c r="O41" s="758"/>
      <c r="P41" s="757">
        <v>277</v>
      </c>
      <c r="Q41" s="757"/>
      <c r="R41" s="757"/>
      <c r="S41" s="758">
        <f>P41/P43</f>
        <v>0.29250263991552272</v>
      </c>
      <c r="T41" s="758"/>
      <c r="U41" s="758"/>
      <c r="V41" s="757">
        <v>286</v>
      </c>
      <c r="W41" s="757"/>
      <c r="X41" s="757"/>
      <c r="Y41" s="758">
        <f>V41/V43</f>
        <v>0.28976697061803447</v>
      </c>
      <c r="Z41" s="758"/>
      <c r="AA41" s="759"/>
      <c r="AB41" s="201"/>
    </row>
    <row r="42" spans="1:28" ht="18" customHeight="1">
      <c r="A42" s="212"/>
      <c r="B42" s="213" t="s">
        <v>130</v>
      </c>
      <c r="C42" s="214"/>
      <c r="D42" s="756">
        <v>0</v>
      </c>
      <c r="E42" s="757"/>
      <c r="F42" s="757"/>
      <c r="G42" s="758">
        <f>D42/D43</f>
        <v>0</v>
      </c>
      <c r="H42" s="758"/>
      <c r="I42" s="758"/>
      <c r="J42" s="757">
        <v>0</v>
      </c>
      <c r="K42" s="757"/>
      <c r="L42" s="757"/>
      <c r="M42" s="758">
        <f>J42/J43</f>
        <v>0</v>
      </c>
      <c r="N42" s="758"/>
      <c r="O42" s="758"/>
      <c r="P42" s="757">
        <v>0</v>
      </c>
      <c r="Q42" s="757"/>
      <c r="R42" s="757"/>
      <c r="S42" s="758">
        <f>P42/P43</f>
        <v>0</v>
      </c>
      <c r="T42" s="758"/>
      <c r="U42" s="758"/>
      <c r="V42" s="757">
        <v>0</v>
      </c>
      <c r="W42" s="757"/>
      <c r="X42" s="757"/>
      <c r="Y42" s="758">
        <f>V42/V43</f>
        <v>0</v>
      </c>
      <c r="Z42" s="758"/>
      <c r="AA42" s="759"/>
      <c r="AB42" s="201"/>
    </row>
    <row r="43" spans="1:28" ht="18" customHeight="1">
      <c r="A43" s="215"/>
      <c r="B43" s="216" t="s">
        <v>109</v>
      </c>
      <c r="C43" s="217"/>
      <c r="D43" s="765">
        <f>SUM(D23:F42)</f>
        <v>876</v>
      </c>
      <c r="E43" s="766"/>
      <c r="F43" s="766"/>
      <c r="G43" s="767">
        <f>SUM(G23:I42)</f>
        <v>1.0000000000000002</v>
      </c>
      <c r="H43" s="767"/>
      <c r="I43" s="767"/>
      <c r="J43" s="766">
        <f>SUM(J23:L42)</f>
        <v>937</v>
      </c>
      <c r="K43" s="766"/>
      <c r="L43" s="766"/>
      <c r="M43" s="767">
        <f>SUM(M23:O42)</f>
        <v>0.99999999999999989</v>
      </c>
      <c r="N43" s="767"/>
      <c r="O43" s="767"/>
      <c r="P43" s="766">
        <f t="shared" ref="P43" si="8">SUM(P23:R42)</f>
        <v>947</v>
      </c>
      <c r="Q43" s="766"/>
      <c r="R43" s="766"/>
      <c r="S43" s="767">
        <f>SUM(S23:U42)</f>
        <v>1.0000000000000002</v>
      </c>
      <c r="T43" s="767"/>
      <c r="U43" s="767"/>
      <c r="V43" s="766">
        <f t="shared" ref="V43" si="9">SUM(V23:X42)</f>
        <v>987</v>
      </c>
      <c r="W43" s="766"/>
      <c r="X43" s="766"/>
      <c r="Y43" s="767">
        <f>SUM(Y23:AA42)</f>
        <v>1.0000000000000002</v>
      </c>
      <c r="Z43" s="767"/>
      <c r="AA43" s="768"/>
      <c r="AB43" s="201"/>
    </row>
    <row r="44" spans="1:28" ht="18" customHeight="1">
      <c r="Q44" s="742" t="s">
        <v>152</v>
      </c>
      <c r="R44" s="742"/>
      <c r="S44" s="742"/>
      <c r="T44" s="742"/>
      <c r="U44" s="742"/>
      <c r="V44" s="742"/>
      <c r="W44" s="742"/>
      <c r="X44" s="742"/>
      <c r="Y44" s="742"/>
      <c r="Z44" s="742"/>
      <c r="AA44" s="742"/>
    </row>
  </sheetData>
  <mergeCells count="272">
    <mergeCell ref="Q44:AA44"/>
    <mergeCell ref="V42:X42"/>
    <mergeCell ref="Y42:AA42"/>
    <mergeCell ref="D43:F43"/>
    <mergeCell ref="G43:I43"/>
    <mergeCell ref="J43:L43"/>
    <mergeCell ref="M43:O43"/>
    <mergeCell ref="P43:R43"/>
    <mergeCell ref="S43:U43"/>
    <mergeCell ref="V43:X43"/>
    <mergeCell ref="Y43:AA43"/>
    <mergeCell ref="D42:F42"/>
    <mergeCell ref="G42:I42"/>
    <mergeCell ref="J42:L42"/>
    <mergeCell ref="M42:O42"/>
    <mergeCell ref="P42:R42"/>
    <mergeCell ref="S42:U42"/>
    <mergeCell ref="V40:X40"/>
    <mergeCell ref="Y40:AA40"/>
    <mergeCell ref="D41:F41"/>
    <mergeCell ref="G41:I41"/>
    <mergeCell ref="J41:L41"/>
    <mergeCell ref="M41:O41"/>
    <mergeCell ref="P41:R41"/>
    <mergeCell ref="S41:U41"/>
    <mergeCell ref="V41:X41"/>
    <mergeCell ref="Y41:AA41"/>
    <mergeCell ref="D40:F40"/>
    <mergeCell ref="G40:I40"/>
    <mergeCell ref="J40:L40"/>
    <mergeCell ref="M40:O40"/>
    <mergeCell ref="P40:R40"/>
    <mergeCell ref="S40:U40"/>
    <mergeCell ref="V38:X38"/>
    <mergeCell ref="Y38:AA38"/>
    <mergeCell ref="D39:F39"/>
    <mergeCell ref="G39:I39"/>
    <mergeCell ref="J39:L39"/>
    <mergeCell ref="M39:O39"/>
    <mergeCell ref="P39:R39"/>
    <mergeCell ref="S39:U39"/>
    <mergeCell ref="V39:X39"/>
    <mergeCell ref="Y39:AA39"/>
    <mergeCell ref="D38:F38"/>
    <mergeCell ref="G38:I38"/>
    <mergeCell ref="J38:L38"/>
    <mergeCell ref="M38:O38"/>
    <mergeCell ref="P38:R38"/>
    <mergeCell ref="S38:U38"/>
    <mergeCell ref="V36:X36"/>
    <mergeCell ref="Y36:AA36"/>
    <mergeCell ref="D37:F37"/>
    <mergeCell ref="G37:I37"/>
    <mergeCell ref="J37:L37"/>
    <mergeCell ref="M37:O37"/>
    <mergeCell ref="P37:R37"/>
    <mergeCell ref="S37:U37"/>
    <mergeCell ref="V37:X37"/>
    <mergeCell ref="Y37:AA37"/>
    <mergeCell ref="D36:F36"/>
    <mergeCell ref="G36:I36"/>
    <mergeCell ref="J36:L36"/>
    <mergeCell ref="M36:O36"/>
    <mergeCell ref="P36:R36"/>
    <mergeCell ref="S36:U36"/>
    <mergeCell ref="V34:X34"/>
    <mergeCell ref="Y34:AA34"/>
    <mergeCell ref="D35:F35"/>
    <mergeCell ref="G35:I35"/>
    <mergeCell ref="J35:L35"/>
    <mergeCell ref="M35:O35"/>
    <mergeCell ref="P35:R35"/>
    <mergeCell ref="S35:U35"/>
    <mergeCell ref="V35:X35"/>
    <mergeCell ref="Y35:AA35"/>
    <mergeCell ref="D34:F34"/>
    <mergeCell ref="G34:I34"/>
    <mergeCell ref="J34:L34"/>
    <mergeCell ref="M34:O34"/>
    <mergeCell ref="P34:R34"/>
    <mergeCell ref="S34:U34"/>
    <mergeCell ref="V32:X32"/>
    <mergeCell ref="Y32:AA32"/>
    <mergeCell ref="D33:F33"/>
    <mergeCell ref="G33:I33"/>
    <mergeCell ref="J33:L33"/>
    <mergeCell ref="M33:O33"/>
    <mergeCell ref="P33:R33"/>
    <mergeCell ref="S33:U33"/>
    <mergeCell ref="V33:X33"/>
    <mergeCell ref="Y33:AA33"/>
    <mergeCell ref="D32:F32"/>
    <mergeCell ref="G32:I32"/>
    <mergeCell ref="J32:L32"/>
    <mergeCell ref="M32:O32"/>
    <mergeCell ref="P32:R32"/>
    <mergeCell ref="S32:U32"/>
    <mergeCell ref="V30:X30"/>
    <mergeCell ref="Y30:AA30"/>
    <mergeCell ref="D31:F31"/>
    <mergeCell ref="G31:I31"/>
    <mergeCell ref="J31:L31"/>
    <mergeCell ref="M31:O31"/>
    <mergeCell ref="P31:R31"/>
    <mergeCell ref="S31:U31"/>
    <mergeCell ref="V31:X31"/>
    <mergeCell ref="Y31:AA31"/>
    <mergeCell ref="D30:F30"/>
    <mergeCell ref="G30:I30"/>
    <mergeCell ref="J30:L30"/>
    <mergeCell ref="M30:O30"/>
    <mergeCell ref="P30:R30"/>
    <mergeCell ref="S30:U30"/>
    <mergeCell ref="V28:X28"/>
    <mergeCell ref="Y28:AA28"/>
    <mergeCell ref="D29:F29"/>
    <mergeCell ref="G29:I29"/>
    <mergeCell ref="J29:L29"/>
    <mergeCell ref="M29:O29"/>
    <mergeCell ref="P29:R29"/>
    <mergeCell ref="S29:U29"/>
    <mergeCell ref="V29:X29"/>
    <mergeCell ref="Y29:AA29"/>
    <mergeCell ref="D28:F28"/>
    <mergeCell ref="G28:I28"/>
    <mergeCell ref="J28:L28"/>
    <mergeCell ref="M28:O28"/>
    <mergeCell ref="P28:R28"/>
    <mergeCell ref="S28:U28"/>
    <mergeCell ref="V26:X26"/>
    <mergeCell ref="Y26:AA26"/>
    <mergeCell ref="D27:F27"/>
    <mergeCell ref="G27:I27"/>
    <mergeCell ref="J27:L27"/>
    <mergeCell ref="M27:O27"/>
    <mergeCell ref="P27:R27"/>
    <mergeCell ref="S27:U27"/>
    <mergeCell ref="V27:X27"/>
    <mergeCell ref="Y27:AA27"/>
    <mergeCell ref="D26:F26"/>
    <mergeCell ref="G26:I26"/>
    <mergeCell ref="J26:L26"/>
    <mergeCell ref="M26:O26"/>
    <mergeCell ref="P26:R26"/>
    <mergeCell ref="S26:U26"/>
    <mergeCell ref="V24:X24"/>
    <mergeCell ref="Y24:AA24"/>
    <mergeCell ref="D25:F25"/>
    <mergeCell ref="G25:I25"/>
    <mergeCell ref="J25:L25"/>
    <mergeCell ref="M25:O25"/>
    <mergeCell ref="P25:R25"/>
    <mergeCell ref="S25:U25"/>
    <mergeCell ref="V25:X25"/>
    <mergeCell ref="Y25:AA25"/>
    <mergeCell ref="D24:F24"/>
    <mergeCell ref="G24:I24"/>
    <mergeCell ref="J24:L24"/>
    <mergeCell ref="M24:O24"/>
    <mergeCell ref="P24:R24"/>
    <mergeCell ref="S24:U24"/>
    <mergeCell ref="V21:X22"/>
    <mergeCell ref="Y21:AA22"/>
    <mergeCell ref="D23:F23"/>
    <mergeCell ref="G23:I23"/>
    <mergeCell ref="J23:L23"/>
    <mergeCell ref="M23:O23"/>
    <mergeCell ref="P23:R23"/>
    <mergeCell ref="S23:U23"/>
    <mergeCell ref="V23:X23"/>
    <mergeCell ref="Y23:AA23"/>
    <mergeCell ref="D21:F22"/>
    <mergeCell ref="G21:I22"/>
    <mergeCell ref="J21:L22"/>
    <mergeCell ref="M21:O22"/>
    <mergeCell ref="P21:R22"/>
    <mergeCell ref="S21:U22"/>
    <mergeCell ref="Q17:AA17"/>
    <mergeCell ref="A19:I19"/>
    <mergeCell ref="D20:I20"/>
    <mergeCell ref="J20:O20"/>
    <mergeCell ref="P20:U20"/>
    <mergeCell ref="V20:AA20"/>
    <mergeCell ref="N15:O16"/>
    <mergeCell ref="P15:Q16"/>
    <mergeCell ref="R15:S16"/>
    <mergeCell ref="T15:U16"/>
    <mergeCell ref="V15:W16"/>
    <mergeCell ref="X15:Y16"/>
    <mergeCell ref="T13:U14"/>
    <mergeCell ref="V13:W14"/>
    <mergeCell ref="X13:Y14"/>
    <mergeCell ref="Z13:AA14"/>
    <mergeCell ref="B15:B16"/>
    <mergeCell ref="D15:E16"/>
    <mergeCell ref="F15:G16"/>
    <mergeCell ref="H15:I16"/>
    <mergeCell ref="J15:K16"/>
    <mergeCell ref="L15:M16"/>
    <mergeCell ref="Z15:AA16"/>
    <mergeCell ref="B13:B14"/>
    <mergeCell ref="D13:E14"/>
    <mergeCell ref="F13:G14"/>
    <mergeCell ref="H13:I14"/>
    <mergeCell ref="J13:K14"/>
    <mergeCell ref="L13:M14"/>
    <mergeCell ref="N13:O14"/>
    <mergeCell ref="P13:Q14"/>
    <mergeCell ref="R13:S14"/>
    <mergeCell ref="T9:U10"/>
    <mergeCell ref="V9:W10"/>
    <mergeCell ref="X9:Y10"/>
    <mergeCell ref="Z9:AA10"/>
    <mergeCell ref="B11:B12"/>
    <mergeCell ref="D11:E12"/>
    <mergeCell ref="F11:G12"/>
    <mergeCell ref="H11:I12"/>
    <mergeCell ref="J11:K12"/>
    <mergeCell ref="L11:M12"/>
    <mergeCell ref="Z11:AA12"/>
    <mergeCell ref="N11:O12"/>
    <mergeCell ref="P11:Q12"/>
    <mergeCell ref="R11:S12"/>
    <mergeCell ref="T11:U12"/>
    <mergeCell ref="V11:W12"/>
    <mergeCell ref="X11:Y12"/>
    <mergeCell ref="B9:B10"/>
    <mergeCell ref="D9:E10"/>
    <mergeCell ref="F9:G10"/>
    <mergeCell ref="H9:I10"/>
    <mergeCell ref="J9:K10"/>
    <mergeCell ref="L9:M10"/>
    <mergeCell ref="N9:O10"/>
    <mergeCell ref="P9:Q10"/>
    <mergeCell ref="R9:S10"/>
    <mergeCell ref="T5:U6"/>
    <mergeCell ref="V5:W6"/>
    <mergeCell ref="X5:Y6"/>
    <mergeCell ref="Z5:AA6"/>
    <mergeCell ref="B7:B8"/>
    <mergeCell ref="D7:E8"/>
    <mergeCell ref="F7:G8"/>
    <mergeCell ref="H7:I8"/>
    <mergeCell ref="J7:K8"/>
    <mergeCell ref="L7:M8"/>
    <mergeCell ref="Z7:AA8"/>
    <mergeCell ref="N7:O8"/>
    <mergeCell ref="P7:Q8"/>
    <mergeCell ref="R7:S8"/>
    <mergeCell ref="T7:U8"/>
    <mergeCell ref="V7:W8"/>
    <mergeCell ref="X7:Y8"/>
    <mergeCell ref="B5:B6"/>
    <mergeCell ref="D5:E6"/>
    <mergeCell ref="F5:G6"/>
    <mergeCell ref="H5:I6"/>
    <mergeCell ref="J5:K6"/>
    <mergeCell ref="L5:M6"/>
    <mergeCell ref="N5:O6"/>
    <mergeCell ref="P5:Q6"/>
    <mergeCell ref="R5:S6"/>
    <mergeCell ref="A1:I1"/>
    <mergeCell ref="V2:AA2"/>
    <mergeCell ref="B3:B4"/>
    <mergeCell ref="D3:I3"/>
    <mergeCell ref="J3:O3"/>
    <mergeCell ref="P3:U3"/>
    <mergeCell ref="V3:AA3"/>
    <mergeCell ref="D4:I4"/>
    <mergeCell ref="J4:O4"/>
    <mergeCell ref="P4:U4"/>
    <mergeCell ref="V4:AA4"/>
  </mergeCells>
  <phoneticPr fontId="9"/>
  <pageMargins left="0.78740157480314965" right="0.59055118110236227" top="0.98425196850393704" bottom="0.98425196850393704" header="0.51181102362204722" footer="0.51181102362204722"/>
  <pageSetup paperSize="9" scale="98" firstPageNumber="105" orientation="portrait" useFirstPageNumber="1" r:id="rId1"/>
  <headerFooter alignWithMargins="0">
    <oddHeader>&amp;R&amp;10社会福祉</oddHeader>
    <oddFooter>&amp;C－&amp;P－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zoomScale="90" zoomScaleNormal="90" zoomScaleSheetLayoutView="85" zoomScalePageLayoutView="85" workbookViewId="0">
      <selection activeCell="B65" sqref="B65:C65"/>
    </sheetView>
  </sheetViews>
  <sheetFormatPr defaultRowHeight="13.5"/>
  <cols>
    <col min="1" max="1" width="0.625" style="35" customWidth="1"/>
    <col min="2" max="2" width="6.875" style="35" customWidth="1"/>
    <col min="3" max="3" width="6.875" style="218" customWidth="1"/>
    <col min="4" max="10" width="11.75" style="35" customWidth="1"/>
    <col min="11" max="11" width="16" style="35" customWidth="1"/>
    <col min="12" max="16384" width="9" style="35"/>
  </cols>
  <sheetData>
    <row r="1" spans="2:11" ht="27" customHeight="1">
      <c r="B1" s="127" t="s">
        <v>166</v>
      </c>
    </row>
    <row r="2" spans="2:11" ht="24" customHeight="1">
      <c r="B2" s="85"/>
      <c r="C2" s="85"/>
      <c r="K2" s="106"/>
    </row>
    <row r="3" spans="2:11" s="128" customFormat="1" ht="18" customHeight="1">
      <c r="B3" s="219"/>
      <c r="C3" s="220" t="s">
        <v>23</v>
      </c>
      <c r="D3" s="769" t="s">
        <v>96</v>
      </c>
      <c r="E3" s="602"/>
      <c r="F3" s="602"/>
      <c r="G3" s="770" t="s">
        <v>193</v>
      </c>
      <c r="H3" s="636" t="s">
        <v>77</v>
      </c>
      <c r="I3" s="636" t="s">
        <v>97</v>
      </c>
      <c r="J3" s="770" t="s">
        <v>194</v>
      </c>
      <c r="K3" s="773" t="s">
        <v>195</v>
      </c>
    </row>
    <row r="4" spans="2:11" s="128" customFormat="1" ht="9" customHeight="1">
      <c r="B4" s="134"/>
      <c r="C4" s="221"/>
      <c r="D4" s="774" t="s">
        <v>7</v>
      </c>
      <c r="E4" s="605" t="s">
        <v>80</v>
      </c>
      <c r="F4" s="637" t="s">
        <v>79</v>
      </c>
      <c r="G4" s="640"/>
      <c r="H4" s="637"/>
      <c r="I4" s="637"/>
      <c r="J4" s="771"/>
      <c r="K4" s="639"/>
    </row>
    <row r="5" spans="2:11" s="128" customFormat="1" ht="9" customHeight="1">
      <c r="B5" s="222"/>
      <c r="C5" s="127"/>
      <c r="D5" s="774"/>
      <c r="E5" s="637"/>
      <c r="F5" s="637"/>
      <c r="G5" s="640"/>
      <c r="H5" s="637"/>
      <c r="I5" s="637"/>
      <c r="J5" s="771"/>
      <c r="K5" s="639"/>
    </row>
    <row r="6" spans="2:11" s="144" customFormat="1" ht="18" customHeight="1">
      <c r="B6" s="223" t="s">
        <v>98</v>
      </c>
      <c r="C6" s="224"/>
      <c r="D6" s="607"/>
      <c r="E6" s="608"/>
      <c r="F6" s="608"/>
      <c r="G6" s="749"/>
      <c r="H6" s="608"/>
      <c r="I6" s="608"/>
      <c r="J6" s="772"/>
      <c r="K6" s="641"/>
    </row>
    <row r="7" spans="2:11" s="128" customFormat="1" ht="14.25" customHeight="1">
      <c r="B7" s="781" t="s">
        <v>515</v>
      </c>
      <c r="C7" s="782"/>
      <c r="D7" s="785">
        <f>E7+F7</f>
        <v>7427</v>
      </c>
      <c r="E7" s="787">
        <v>7367</v>
      </c>
      <c r="F7" s="775">
        <v>60</v>
      </c>
      <c r="G7" s="775">
        <v>20</v>
      </c>
      <c r="H7" s="787">
        <v>2713</v>
      </c>
      <c r="I7" s="775">
        <v>267</v>
      </c>
      <c r="J7" s="777">
        <v>0.51300000000000001</v>
      </c>
      <c r="K7" s="779">
        <v>397234620</v>
      </c>
    </row>
    <row r="8" spans="2:11" s="128" customFormat="1" ht="14.25" customHeight="1">
      <c r="B8" s="783"/>
      <c r="C8" s="784"/>
      <c r="D8" s="786"/>
      <c r="E8" s="788"/>
      <c r="F8" s="776"/>
      <c r="G8" s="776"/>
      <c r="H8" s="788"/>
      <c r="I8" s="776"/>
      <c r="J8" s="778"/>
      <c r="K8" s="780"/>
    </row>
    <row r="9" spans="2:11" s="128" customFormat="1" ht="14.25" customHeight="1">
      <c r="B9" s="781" t="s">
        <v>516</v>
      </c>
      <c r="C9" s="782"/>
      <c r="D9" s="785">
        <f t="shared" ref="D9" si="0">E9+F9</f>
        <v>7263</v>
      </c>
      <c r="E9" s="787">
        <v>7203</v>
      </c>
      <c r="F9" s="775">
        <v>60</v>
      </c>
      <c r="G9" s="775">
        <v>27</v>
      </c>
      <c r="H9" s="787">
        <v>2987</v>
      </c>
      <c r="I9" s="775">
        <v>256</v>
      </c>
      <c r="J9" s="777">
        <v>0.53100000000000003</v>
      </c>
      <c r="K9" s="779">
        <v>373905980</v>
      </c>
    </row>
    <row r="10" spans="2:11" s="128" customFormat="1" ht="14.25" customHeight="1">
      <c r="B10" s="783"/>
      <c r="C10" s="784"/>
      <c r="D10" s="786"/>
      <c r="E10" s="788"/>
      <c r="F10" s="776"/>
      <c r="G10" s="776"/>
      <c r="H10" s="788"/>
      <c r="I10" s="776"/>
      <c r="J10" s="778"/>
      <c r="K10" s="780"/>
    </row>
    <row r="11" spans="2:11" s="128" customFormat="1" ht="14.25" customHeight="1">
      <c r="B11" s="781" t="s">
        <v>517</v>
      </c>
      <c r="C11" s="782"/>
      <c r="D11" s="785">
        <f t="shared" ref="D11" si="1">E11+F11</f>
        <v>7390</v>
      </c>
      <c r="E11" s="787">
        <v>7344</v>
      </c>
      <c r="F11" s="775">
        <v>46</v>
      </c>
      <c r="G11" s="775">
        <v>30</v>
      </c>
      <c r="H11" s="787">
        <v>3245</v>
      </c>
      <c r="I11" s="775">
        <v>271</v>
      </c>
      <c r="J11" s="777">
        <v>0.55800000000000005</v>
      </c>
      <c r="K11" s="779">
        <v>373764340</v>
      </c>
    </row>
    <row r="12" spans="2:11" s="128" customFormat="1" ht="14.25" customHeight="1">
      <c r="B12" s="783"/>
      <c r="C12" s="784"/>
      <c r="D12" s="786"/>
      <c r="E12" s="788"/>
      <c r="F12" s="776"/>
      <c r="G12" s="776"/>
      <c r="H12" s="788"/>
      <c r="I12" s="776"/>
      <c r="J12" s="778"/>
      <c r="K12" s="780"/>
    </row>
    <row r="13" spans="2:11" s="128" customFormat="1" ht="14.25" customHeight="1">
      <c r="B13" s="781" t="s">
        <v>518</v>
      </c>
      <c r="C13" s="782"/>
      <c r="D13" s="785">
        <f t="shared" ref="D13" si="2">E13+F13</f>
        <v>7518</v>
      </c>
      <c r="E13" s="787">
        <v>7475</v>
      </c>
      <c r="F13" s="775">
        <v>43</v>
      </c>
      <c r="G13" s="775">
        <v>38</v>
      </c>
      <c r="H13" s="787">
        <v>3134</v>
      </c>
      <c r="I13" s="775">
        <v>248</v>
      </c>
      <c r="J13" s="777">
        <v>0.54</v>
      </c>
      <c r="K13" s="789">
        <v>416846240</v>
      </c>
    </row>
    <row r="14" spans="2:11" s="128" customFormat="1" ht="14.25" customHeight="1">
      <c r="B14" s="783"/>
      <c r="C14" s="784"/>
      <c r="D14" s="786"/>
      <c r="E14" s="788"/>
      <c r="F14" s="776"/>
      <c r="G14" s="776"/>
      <c r="H14" s="788"/>
      <c r="I14" s="776"/>
      <c r="J14" s="778"/>
      <c r="K14" s="790"/>
    </row>
    <row r="15" spans="2:11" s="128" customFormat="1" ht="14.25" customHeight="1">
      <c r="B15" s="781" t="s">
        <v>519</v>
      </c>
      <c r="C15" s="782"/>
      <c r="D15" s="785">
        <f t="shared" ref="D15" si="3">E15+F15</f>
        <v>7416</v>
      </c>
      <c r="E15" s="787">
        <v>7355</v>
      </c>
      <c r="F15" s="775">
        <v>61</v>
      </c>
      <c r="G15" s="775">
        <v>54</v>
      </c>
      <c r="H15" s="787">
        <v>3314</v>
      </c>
      <c r="I15" s="775">
        <v>153</v>
      </c>
      <c r="J15" s="777">
        <v>0.50700000000000001</v>
      </c>
      <c r="K15" s="779">
        <v>439550530</v>
      </c>
    </row>
    <row r="16" spans="2:11" s="128" customFormat="1" ht="14.25" customHeight="1">
      <c r="B16" s="783"/>
      <c r="C16" s="784"/>
      <c r="D16" s="786"/>
      <c r="E16" s="788"/>
      <c r="F16" s="776"/>
      <c r="G16" s="776"/>
      <c r="H16" s="788"/>
      <c r="I16" s="776"/>
      <c r="J16" s="778"/>
      <c r="K16" s="780"/>
    </row>
    <row r="17" spans="2:11" s="128" customFormat="1" ht="14.25" customHeight="1">
      <c r="B17" s="781" t="s">
        <v>520</v>
      </c>
      <c r="C17" s="782"/>
      <c r="D17" s="785">
        <f t="shared" ref="D17" si="4">E17+F17</f>
        <v>7346</v>
      </c>
      <c r="E17" s="787">
        <v>7283</v>
      </c>
      <c r="F17" s="775">
        <v>63</v>
      </c>
      <c r="G17" s="775">
        <v>53</v>
      </c>
      <c r="H17" s="787">
        <v>3073</v>
      </c>
      <c r="I17" s="775">
        <v>131</v>
      </c>
      <c r="J17" s="777">
        <v>0.46300000000000002</v>
      </c>
      <c r="K17" s="779">
        <v>400090570</v>
      </c>
    </row>
    <row r="18" spans="2:11" s="128" customFormat="1" ht="14.25" customHeight="1">
      <c r="B18" s="783"/>
      <c r="C18" s="784"/>
      <c r="D18" s="786"/>
      <c r="E18" s="788"/>
      <c r="F18" s="776"/>
      <c r="G18" s="776"/>
      <c r="H18" s="788"/>
      <c r="I18" s="776"/>
      <c r="J18" s="778"/>
      <c r="K18" s="780"/>
    </row>
    <row r="19" spans="2:11" s="128" customFormat="1" ht="14.25" customHeight="1">
      <c r="B19" s="781" t="s">
        <v>521</v>
      </c>
      <c r="C19" s="782"/>
      <c r="D19" s="785">
        <f t="shared" ref="D19" si="5">E19+F19</f>
        <v>7234</v>
      </c>
      <c r="E19" s="787">
        <v>7158</v>
      </c>
      <c r="F19" s="775">
        <v>76</v>
      </c>
      <c r="G19" s="775">
        <v>56</v>
      </c>
      <c r="H19" s="787">
        <v>3020</v>
      </c>
      <c r="I19" s="775">
        <v>126</v>
      </c>
      <c r="J19" s="791">
        <v>0.435</v>
      </c>
      <c r="K19" s="793">
        <v>384458490</v>
      </c>
    </row>
    <row r="20" spans="2:11" s="128" customFormat="1" ht="14.25" customHeight="1">
      <c r="B20" s="783"/>
      <c r="C20" s="784"/>
      <c r="D20" s="786"/>
      <c r="E20" s="788"/>
      <c r="F20" s="776"/>
      <c r="G20" s="776"/>
      <c r="H20" s="788"/>
      <c r="I20" s="776"/>
      <c r="J20" s="792"/>
      <c r="K20" s="794"/>
    </row>
    <row r="21" spans="2:11" s="128" customFormat="1" ht="14.25" customHeight="1">
      <c r="B21" s="781" t="s">
        <v>522</v>
      </c>
      <c r="C21" s="782"/>
      <c r="D21" s="785">
        <f t="shared" ref="D21" si="6">E21+F21</f>
        <v>7110</v>
      </c>
      <c r="E21" s="795">
        <v>7023</v>
      </c>
      <c r="F21" s="775">
        <v>87</v>
      </c>
      <c r="G21" s="775">
        <v>89</v>
      </c>
      <c r="H21" s="787">
        <v>3180</v>
      </c>
      <c r="I21" s="775">
        <v>105</v>
      </c>
      <c r="J21" s="791">
        <v>0.42599999999999999</v>
      </c>
      <c r="K21" s="797">
        <v>368905050</v>
      </c>
    </row>
    <row r="22" spans="2:11" s="128" customFormat="1" ht="14.25" customHeight="1">
      <c r="B22" s="783"/>
      <c r="C22" s="784"/>
      <c r="D22" s="786"/>
      <c r="E22" s="796"/>
      <c r="F22" s="776"/>
      <c r="G22" s="776"/>
      <c r="H22" s="788"/>
      <c r="I22" s="776"/>
      <c r="J22" s="792"/>
      <c r="K22" s="798"/>
    </row>
    <row r="23" spans="2:11" s="128" customFormat="1" ht="14.25" customHeight="1">
      <c r="B23" s="781" t="s">
        <v>523</v>
      </c>
      <c r="C23" s="782"/>
      <c r="D23" s="785">
        <f t="shared" ref="D23" si="7">E23+F23</f>
        <v>7015</v>
      </c>
      <c r="E23" s="795">
        <v>6927</v>
      </c>
      <c r="F23" s="775">
        <v>88</v>
      </c>
      <c r="G23" s="775">
        <v>115</v>
      </c>
      <c r="H23" s="787">
        <v>3170</v>
      </c>
      <c r="I23" s="775">
        <v>91</v>
      </c>
      <c r="J23" s="791">
        <v>0.41099999999999998</v>
      </c>
      <c r="K23" s="797">
        <v>335447130</v>
      </c>
    </row>
    <row r="24" spans="2:11" s="128" customFormat="1" ht="14.25" customHeight="1">
      <c r="B24" s="783"/>
      <c r="C24" s="784"/>
      <c r="D24" s="786"/>
      <c r="E24" s="796"/>
      <c r="F24" s="776"/>
      <c r="G24" s="776"/>
      <c r="H24" s="788"/>
      <c r="I24" s="776"/>
      <c r="J24" s="792"/>
      <c r="K24" s="798"/>
    </row>
    <row r="25" spans="2:11" s="128" customFormat="1" ht="14.25" customHeight="1">
      <c r="B25" s="781" t="s">
        <v>524</v>
      </c>
      <c r="C25" s="782"/>
      <c r="D25" s="785">
        <f t="shared" ref="D25" si="8">E25+F25</f>
        <v>6755</v>
      </c>
      <c r="E25" s="799">
        <v>6647</v>
      </c>
      <c r="F25" s="800">
        <v>108</v>
      </c>
      <c r="G25" s="802">
        <v>120</v>
      </c>
      <c r="H25" s="804">
        <v>3508</v>
      </c>
      <c r="I25" s="802">
        <v>85</v>
      </c>
      <c r="J25" s="805">
        <v>0.441</v>
      </c>
      <c r="K25" s="793">
        <v>361791860</v>
      </c>
    </row>
    <row r="26" spans="2:11" s="128" customFormat="1" ht="14.25" customHeight="1">
      <c r="B26" s="783"/>
      <c r="C26" s="784"/>
      <c r="D26" s="786"/>
      <c r="E26" s="788"/>
      <c r="F26" s="801"/>
      <c r="G26" s="803"/>
      <c r="H26" s="803"/>
      <c r="I26" s="803"/>
      <c r="J26" s="806"/>
      <c r="K26" s="807"/>
    </row>
    <row r="27" spans="2:11" s="128" customFormat="1" ht="14.25" customHeight="1">
      <c r="B27" s="781" t="s">
        <v>525</v>
      </c>
      <c r="C27" s="782"/>
      <c r="D27" s="785">
        <f t="shared" ref="D27" si="9">E27+F27</f>
        <v>6440</v>
      </c>
      <c r="E27" s="795">
        <v>6351</v>
      </c>
      <c r="F27" s="775">
        <v>89</v>
      </c>
      <c r="G27" s="810">
        <v>117</v>
      </c>
      <c r="H27" s="812">
        <v>3608</v>
      </c>
      <c r="I27" s="810">
        <v>87</v>
      </c>
      <c r="J27" s="791">
        <v>0.49</v>
      </c>
      <c r="K27" s="797">
        <v>363562860</v>
      </c>
    </row>
    <row r="28" spans="2:11" s="128" customFormat="1" ht="14.25" customHeight="1">
      <c r="B28" s="783"/>
      <c r="C28" s="784"/>
      <c r="D28" s="786"/>
      <c r="E28" s="808"/>
      <c r="F28" s="809"/>
      <c r="G28" s="811"/>
      <c r="H28" s="811"/>
      <c r="I28" s="811"/>
      <c r="J28" s="813"/>
      <c r="K28" s="814"/>
    </row>
    <row r="29" spans="2:11" s="128" customFormat="1" ht="14.25" customHeight="1">
      <c r="B29" s="781" t="s">
        <v>526</v>
      </c>
      <c r="C29" s="782"/>
      <c r="D29" s="785">
        <f t="shared" ref="D29" si="10">E29+F29</f>
        <v>6244</v>
      </c>
      <c r="E29" s="795">
        <v>6158</v>
      </c>
      <c r="F29" s="775">
        <v>86</v>
      </c>
      <c r="G29" s="810">
        <v>116</v>
      </c>
      <c r="H29" s="812">
        <v>3629</v>
      </c>
      <c r="I29" s="810">
        <v>75</v>
      </c>
      <c r="J29" s="791">
        <v>0.52900000000000003</v>
      </c>
      <c r="K29" s="797">
        <v>341731050</v>
      </c>
    </row>
    <row r="30" spans="2:11" s="128" customFormat="1" ht="14.25" customHeight="1">
      <c r="B30" s="783"/>
      <c r="C30" s="784"/>
      <c r="D30" s="786"/>
      <c r="E30" s="796"/>
      <c r="F30" s="815"/>
      <c r="G30" s="803"/>
      <c r="H30" s="803"/>
      <c r="I30" s="803"/>
      <c r="J30" s="806"/>
      <c r="K30" s="816"/>
    </row>
    <row r="31" spans="2:11" s="128" customFormat="1" ht="14.25" customHeight="1">
      <c r="B31" s="781" t="s">
        <v>527</v>
      </c>
      <c r="C31" s="782"/>
      <c r="D31" s="785">
        <v>5927</v>
      </c>
      <c r="E31" s="799">
        <v>5841</v>
      </c>
      <c r="F31" s="800">
        <v>86</v>
      </c>
      <c r="G31" s="802">
        <v>128</v>
      </c>
      <c r="H31" s="804">
        <v>3282</v>
      </c>
      <c r="I31" s="802">
        <v>66</v>
      </c>
      <c r="J31" s="805">
        <v>0.52200000000000002</v>
      </c>
      <c r="K31" s="817">
        <v>348277680</v>
      </c>
    </row>
    <row r="32" spans="2:11" s="128" customFormat="1" ht="14.25" customHeight="1">
      <c r="B32" s="783"/>
      <c r="C32" s="784"/>
      <c r="D32" s="786"/>
      <c r="E32" s="788"/>
      <c r="F32" s="801"/>
      <c r="G32" s="803"/>
      <c r="H32" s="803"/>
      <c r="I32" s="803"/>
      <c r="J32" s="806"/>
      <c r="K32" s="807"/>
    </row>
    <row r="33" spans="2:11" s="128" customFormat="1" ht="14.25" customHeight="1">
      <c r="B33" s="781" t="s">
        <v>528</v>
      </c>
      <c r="C33" s="782"/>
      <c r="D33" s="785">
        <v>5621</v>
      </c>
      <c r="E33" s="795">
        <v>5544</v>
      </c>
      <c r="F33" s="795">
        <v>77</v>
      </c>
      <c r="G33" s="795">
        <v>115</v>
      </c>
      <c r="H33" s="795">
        <v>3164</v>
      </c>
      <c r="I33" s="795">
        <v>52</v>
      </c>
      <c r="J33" s="805">
        <v>0.54600000000000004</v>
      </c>
      <c r="K33" s="797">
        <v>332658040</v>
      </c>
    </row>
    <row r="34" spans="2:11" s="128" customFormat="1" ht="14.25" customHeight="1">
      <c r="B34" s="783"/>
      <c r="C34" s="784"/>
      <c r="D34" s="786"/>
      <c r="E34" s="808"/>
      <c r="F34" s="808"/>
      <c r="G34" s="808"/>
      <c r="H34" s="808"/>
      <c r="I34" s="808"/>
      <c r="J34" s="806"/>
      <c r="K34" s="798"/>
    </row>
    <row r="35" spans="2:11" s="128" customFormat="1" ht="14.25" customHeight="1">
      <c r="B35" s="781" t="s">
        <v>529</v>
      </c>
      <c r="C35" s="819"/>
      <c r="D35" s="785">
        <v>5387</v>
      </c>
      <c r="E35" s="795">
        <v>5322</v>
      </c>
      <c r="F35" s="775">
        <v>65</v>
      </c>
      <c r="G35" s="810">
        <v>136</v>
      </c>
      <c r="H35" s="812">
        <v>2977</v>
      </c>
      <c r="I35" s="810">
        <v>46</v>
      </c>
      <c r="J35" s="791">
        <v>0.54600000000000004</v>
      </c>
      <c r="K35" s="797">
        <v>304784690</v>
      </c>
    </row>
    <row r="36" spans="2:11" s="128" customFormat="1" ht="14.25" customHeight="1">
      <c r="B36" s="820"/>
      <c r="C36" s="821"/>
      <c r="D36" s="822"/>
      <c r="E36" s="823"/>
      <c r="F36" s="824"/>
      <c r="G36" s="825"/>
      <c r="H36" s="825"/>
      <c r="I36" s="825"/>
      <c r="J36" s="826"/>
      <c r="K36" s="818"/>
    </row>
    <row r="37" spans="2:11" s="128" customFormat="1" ht="18" customHeight="1">
      <c r="B37" s="100"/>
      <c r="C37" s="157"/>
      <c r="D37" s="225"/>
      <c r="E37" s="226"/>
      <c r="F37" s="226"/>
      <c r="G37" s="221"/>
      <c r="H37" s="221"/>
      <c r="I37" s="221"/>
      <c r="J37" s="144"/>
      <c r="K37" s="106" t="s">
        <v>530</v>
      </c>
    </row>
    <row r="38" spans="2:11" ht="27" customHeight="1">
      <c r="B38" s="106"/>
      <c r="C38" s="106"/>
      <c r="D38" s="227"/>
      <c r="E38" s="228"/>
      <c r="F38" s="228"/>
      <c r="G38" s="85"/>
      <c r="H38" s="85"/>
      <c r="I38" s="85"/>
    </row>
    <row r="39" spans="2:11" ht="27" customHeight="1">
      <c r="B39" s="106"/>
      <c r="C39" s="106"/>
      <c r="D39" s="227"/>
      <c r="E39" s="228"/>
      <c r="F39" s="228"/>
      <c r="G39" s="85"/>
      <c r="H39" s="85"/>
      <c r="I39" s="85"/>
    </row>
    <row r="40" spans="2:11" ht="27" customHeight="1">
      <c r="B40" s="106"/>
      <c r="C40" s="106"/>
      <c r="D40" s="227"/>
      <c r="E40" s="228"/>
      <c r="F40" s="228"/>
      <c r="G40" s="85"/>
      <c r="H40" s="85"/>
      <c r="I40" s="85"/>
    </row>
    <row r="41" spans="2:11" ht="27" customHeight="1">
      <c r="B41" s="104"/>
      <c r="C41" s="104"/>
      <c r="D41" s="227"/>
      <c r="E41" s="228"/>
      <c r="F41" s="228"/>
      <c r="G41" s="85"/>
      <c r="H41" s="85"/>
      <c r="I41" s="85"/>
    </row>
    <row r="42" spans="2:11" ht="27" customHeight="1">
      <c r="D42" s="85"/>
      <c r="E42" s="85"/>
      <c r="F42" s="85"/>
      <c r="G42" s="85"/>
      <c r="H42" s="85"/>
      <c r="I42" s="85"/>
    </row>
    <row r="43" spans="2:11" ht="27" customHeight="1">
      <c r="D43" s="85"/>
      <c r="E43" s="85"/>
      <c r="F43" s="85"/>
      <c r="G43" s="85"/>
      <c r="H43" s="85"/>
      <c r="I43" s="85"/>
    </row>
    <row r="44" spans="2:11" s="229" customFormat="1" ht="27" customHeight="1">
      <c r="C44" s="230"/>
      <c r="D44" s="231"/>
      <c r="E44" s="231"/>
      <c r="F44" s="231"/>
      <c r="G44" s="232"/>
      <c r="H44" s="233"/>
      <c r="I44" s="233"/>
    </row>
    <row r="45" spans="2:11" ht="27" customHeight="1">
      <c r="I45" s="234"/>
    </row>
    <row r="46" spans="2:11" ht="27" customHeight="1"/>
  </sheetData>
  <mergeCells count="144">
    <mergeCell ref="K35:K36"/>
    <mergeCell ref="J33:J34"/>
    <mergeCell ref="K33:K34"/>
    <mergeCell ref="B35:C36"/>
    <mergeCell ref="D35:D36"/>
    <mergeCell ref="E35:E36"/>
    <mergeCell ref="F35:F36"/>
    <mergeCell ref="G35:G36"/>
    <mergeCell ref="H35:H36"/>
    <mergeCell ref="I35:I36"/>
    <mergeCell ref="J35:J36"/>
    <mergeCell ref="I31:I32"/>
    <mergeCell ref="J31:J32"/>
    <mergeCell ref="K31:K32"/>
    <mergeCell ref="B33:C34"/>
    <mergeCell ref="D33:D34"/>
    <mergeCell ref="E33:E34"/>
    <mergeCell ref="F33:F34"/>
    <mergeCell ref="G33:G34"/>
    <mergeCell ref="H33:H34"/>
    <mergeCell ref="I33:I34"/>
    <mergeCell ref="B31:C32"/>
    <mergeCell ref="D31:D32"/>
    <mergeCell ref="E31:E32"/>
    <mergeCell ref="F31:F32"/>
    <mergeCell ref="G31:G32"/>
    <mergeCell ref="H31:H32"/>
    <mergeCell ref="B29:C30"/>
    <mergeCell ref="D29:D30"/>
    <mergeCell ref="E29:E30"/>
    <mergeCell ref="F29:F30"/>
    <mergeCell ref="G29:G30"/>
    <mergeCell ref="H29:H30"/>
    <mergeCell ref="I29:I30"/>
    <mergeCell ref="J29:J30"/>
    <mergeCell ref="K29:K30"/>
    <mergeCell ref="B27:C28"/>
    <mergeCell ref="D27:D28"/>
    <mergeCell ref="E27:E28"/>
    <mergeCell ref="F27:F28"/>
    <mergeCell ref="G27:G28"/>
    <mergeCell ref="H27:H28"/>
    <mergeCell ref="I27:I28"/>
    <mergeCell ref="J27:J28"/>
    <mergeCell ref="K27:K28"/>
    <mergeCell ref="I23:I24"/>
    <mergeCell ref="J23:J24"/>
    <mergeCell ref="K23:K24"/>
    <mergeCell ref="B25:C26"/>
    <mergeCell ref="D25:D26"/>
    <mergeCell ref="E25:E26"/>
    <mergeCell ref="F25:F26"/>
    <mergeCell ref="G25:G26"/>
    <mergeCell ref="H25:H26"/>
    <mergeCell ref="I25:I26"/>
    <mergeCell ref="B23:C24"/>
    <mergeCell ref="D23:D24"/>
    <mergeCell ref="E23:E24"/>
    <mergeCell ref="F23:F24"/>
    <mergeCell ref="G23:G24"/>
    <mergeCell ref="H23:H24"/>
    <mergeCell ref="J25:J26"/>
    <mergeCell ref="K25:K26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B19:C20"/>
    <mergeCell ref="D19:D20"/>
    <mergeCell ref="E19:E20"/>
    <mergeCell ref="F19:F20"/>
    <mergeCell ref="G19:G20"/>
    <mergeCell ref="H19:H20"/>
    <mergeCell ref="I19:I20"/>
    <mergeCell ref="J19:J20"/>
    <mergeCell ref="K19:K20"/>
    <mergeCell ref="I15:I16"/>
    <mergeCell ref="J15:J16"/>
    <mergeCell ref="K15:K16"/>
    <mergeCell ref="B17:C18"/>
    <mergeCell ref="D17:D18"/>
    <mergeCell ref="E17:E18"/>
    <mergeCell ref="F17:F18"/>
    <mergeCell ref="G17:G18"/>
    <mergeCell ref="H17:H18"/>
    <mergeCell ref="I17:I18"/>
    <mergeCell ref="B15:C16"/>
    <mergeCell ref="D15:D16"/>
    <mergeCell ref="E15:E16"/>
    <mergeCell ref="F15:F16"/>
    <mergeCell ref="G15:G16"/>
    <mergeCell ref="H15:H16"/>
    <mergeCell ref="J17:J18"/>
    <mergeCell ref="K17:K18"/>
    <mergeCell ref="B13:C14"/>
    <mergeCell ref="D13:D14"/>
    <mergeCell ref="E13:E14"/>
    <mergeCell ref="F13:F14"/>
    <mergeCell ref="G13:G14"/>
    <mergeCell ref="H13:H14"/>
    <mergeCell ref="I13:I14"/>
    <mergeCell ref="J13:J14"/>
    <mergeCell ref="K13:K14"/>
    <mergeCell ref="B11:C12"/>
    <mergeCell ref="D11:D12"/>
    <mergeCell ref="E11:E12"/>
    <mergeCell ref="F11:F12"/>
    <mergeCell ref="G11:G12"/>
    <mergeCell ref="H11:H12"/>
    <mergeCell ref="I11:I12"/>
    <mergeCell ref="J11:J12"/>
    <mergeCell ref="K11:K12"/>
    <mergeCell ref="I7:I8"/>
    <mergeCell ref="J7:J8"/>
    <mergeCell ref="K7:K8"/>
    <mergeCell ref="B9:C10"/>
    <mergeCell ref="D9:D10"/>
    <mergeCell ref="E9:E10"/>
    <mergeCell ref="F9:F10"/>
    <mergeCell ref="G9:G10"/>
    <mergeCell ref="H9:H10"/>
    <mergeCell ref="I9:I10"/>
    <mergeCell ref="B7:C8"/>
    <mergeCell ref="D7:D8"/>
    <mergeCell ref="E7:E8"/>
    <mergeCell ref="F7:F8"/>
    <mergeCell ref="G7:G8"/>
    <mergeCell ref="H7:H8"/>
    <mergeCell ref="J9:J10"/>
    <mergeCell ref="K9:K10"/>
    <mergeCell ref="D3:F3"/>
    <mergeCell ref="G3:G6"/>
    <mergeCell ref="H3:H6"/>
    <mergeCell ref="I3:I6"/>
    <mergeCell ref="J3:J6"/>
    <mergeCell ref="K3:K6"/>
    <mergeCell ref="D4:D6"/>
    <mergeCell ref="E4:E6"/>
    <mergeCell ref="F4:F6"/>
  </mergeCells>
  <phoneticPr fontId="9"/>
  <pageMargins left="0.59055118110236227" right="0.59055118110236227" top="0.59055118110236227" bottom="0.59055118110236227" header="0.31496062992125984" footer="0.31496062992125984"/>
  <pageSetup paperSize="9" scale="99" firstPageNumber="106" orientation="landscape" useFirstPageNumber="1" r:id="rId1"/>
  <headerFooter alignWithMargins="0">
    <oddHeader>&amp;L&amp;10社会福祉</oddHeader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="90" zoomScaleNormal="90" zoomScaleSheetLayoutView="85" workbookViewId="0">
      <selection activeCell="B65" sqref="B65:C65"/>
    </sheetView>
  </sheetViews>
  <sheetFormatPr defaultRowHeight="13.5"/>
  <cols>
    <col min="1" max="2" width="4.25" style="236" customWidth="1"/>
    <col min="3" max="4" width="7.625" style="236" customWidth="1"/>
    <col min="5" max="6" width="4.375" style="236" customWidth="1"/>
    <col min="7" max="7" width="7.625" style="236" customWidth="1"/>
    <col min="8" max="8" width="5.625" style="236" customWidth="1"/>
    <col min="9" max="9" width="12.875" style="236" customWidth="1"/>
    <col min="10" max="10" width="11.875" style="236" customWidth="1"/>
    <col min="11" max="13" width="4.125" style="236" customWidth="1"/>
    <col min="14" max="14" width="9.125" style="236" customWidth="1"/>
    <col min="15" max="15" width="13.5" style="236" customWidth="1"/>
    <col min="16" max="16" width="5.875" style="236" customWidth="1"/>
    <col min="17" max="17" width="10.625" style="236" customWidth="1"/>
    <col min="18" max="18" width="10" style="236" customWidth="1"/>
    <col min="19" max="16384" width="9" style="236"/>
  </cols>
  <sheetData>
    <row r="1" spans="1:17" ht="27" customHeight="1">
      <c r="A1" s="235" t="s">
        <v>196</v>
      </c>
    </row>
    <row r="2" spans="1:17" ht="13.5" customHeight="1">
      <c r="Q2" s="237" t="s">
        <v>399</v>
      </c>
    </row>
    <row r="3" spans="1:17" ht="27" customHeight="1">
      <c r="A3" s="238"/>
      <c r="B3" s="239" t="s">
        <v>23</v>
      </c>
      <c r="C3" s="839" t="s">
        <v>197</v>
      </c>
      <c r="D3" s="840"/>
      <c r="E3" s="840"/>
      <c r="F3" s="840"/>
      <c r="G3" s="840"/>
      <c r="H3" s="840"/>
      <c r="I3" s="841" t="s">
        <v>198</v>
      </c>
      <c r="J3" s="842"/>
      <c r="K3" s="842"/>
      <c r="L3" s="842"/>
      <c r="M3" s="842"/>
      <c r="N3" s="842"/>
      <c r="O3" s="843"/>
      <c r="P3" s="827" t="s">
        <v>199</v>
      </c>
      <c r="Q3" s="828"/>
    </row>
    <row r="4" spans="1:17" ht="27" customHeight="1">
      <c r="A4" s="240" t="s">
        <v>200</v>
      </c>
      <c r="B4" s="241"/>
      <c r="C4" s="242" t="s">
        <v>201</v>
      </c>
      <c r="D4" s="243" t="s">
        <v>202</v>
      </c>
      <c r="E4" s="829" t="s">
        <v>203</v>
      </c>
      <c r="F4" s="740"/>
      <c r="G4" s="243" t="s">
        <v>204</v>
      </c>
      <c r="H4" s="243" t="s">
        <v>27</v>
      </c>
      <c r="I4" s="243" t="s">
        <v>201</v>
      </c>
      <c r="J4" s="243" t="s">
        <v>202</v>
      </c>
      <c r="K4" s="829" t="s">
        <v>203</v>
      </c>
      <c r="L4" s="738"/>
      <c r="M4" s="740"/>
      <c r="N4" s="243" t="s">
        <v>204</v>
      </c>
      <c r="O4" s="244" t="s">
        <v>27</v>
      </c>
      <c r="P4" s="245" t="s">
        <v>205</v>
      </c>
      <c r="Q4" s="244" t="s">
        <v>206</v>
      </c>
    </row>
    <row r="5" spans="1:17" ht="27.75" customHeight="1">
      <c r="A5" s="830" t="s">
        <v>531</v>
      </c>
      <c r="B5" s="831"/>
      <c r="C5" s="71">
        <v>3377</v>
      </c>
      <c r="D5" s="72">
        <v>656</v>
      </c>
      <c r="E5" s="834">
        <v>54</v>
      </c>
      <c r="F5" s="835"/>
      <c r="G5" s="72">
        <v>7</v>
      </c>
      <c r="H5" s="73">
        <f t="shared" ref="H5:H15" si="0">SUM(C5:G5)</f>
        <v>4094</v>
      </c>
      <c r="I5" s="73">
        <v>2142845500</v>
      </c>
      <c r="J5" s="73">
        <v>595767350</v>
      </c>
      <c r="K5" s="836">
        <v>56174000</v>
      </c>
      <c r="L5" s="837"/>
      <c r="M5" s="838"/>
      <c r="N5" s="73">
        <v>3004700</v>
      </c>
      <c r="O5" s="19">
        <f t="shared" ref="O5:O15" si="1">SUM(I5:N5)</f>
        <v>2797791550</v>
      </c>
      <c r="P5" s="246">
        <v>13</v>
      </c>
      <c r="Q5" s="19">
        <v>1885000</v>
      </c>
    </row>
    <row r="6" spans="1:17" ht="27.75" customHeight="1">
      <c r="A6" s="830" t="s">
        <v>532</v>
      </c>
      <c r="B6" s="831"/>
      <c r="C6" s="20">
        <v>3476</v>
      </c>
      <c r="D6" s="21">
        <v>675</v>
      </c>
      <c r="E6" s="832">
        <v>56</v>
      </c>
      <c r="F6" s="833"/>
      <c r="G6" s="21">
        <v>7</v>
      </c>
      <c r="H6" s="73">
        <f t="shared" si="0"/>
        <v>4214</v>
      </c>
      <c r="I6" s="22">
        <v>2242764300</v>
      </c>
      <c r="J6" s="22">
        <v>609255900</v>
      </c>
      <c r="K6" s="570">
        <v>59754500</v>
      </c>
      <c r="L6" s="571"/>
      <c r="M6" s="572"/>
      <c r="N6" s="22">
        <v>3032000</v>
      </c>
      <c r="O6" s="19">
        <f t="shared" si="1"/>
        <v>2914806700</v>
      </c>
      <c r="P6" s="247">
        <v>15</v>
      </c>
      <c r="Q6" s="248">
        <v>1915000</v>
      </c>
    </row>
    <row r="7" spans="1:17" ht="27.75" customHeight="1">
      <c r="A7" s="830" t="s">
        <v>533</v>
      </c>
      <c r="B7" s="831"/>
      <c r="C7" s="71">
        <v>3698</v>
      </c>
      <c r="D7" s="72">
        <v>702</v>
      </c>
      <c r="E7" s="832">
        <v>52</v>
      </c>
      <c r="F7" s="833"/>
      <c r="G7" s="72">
        <v>6</v>
      </c>
      <c r="H7" s="22">
        <f t="shared" si="0"/>
        <v>4458</v>
      </c>
      <c r="I7" s="73">
        <v>2395836600</v>
      </c>
      <c r="J7" s="73">
        <v>631411800</v>
      </c>
      <c r="K7" s="570">
        <v>55923100</v>
      </c>
      <c r="L7" s="571"/>
      <c r="M7" s="572"/>
      <c r="N7" s="73">
        <v>2475400</v>
      </c>
      <c r="O7" s="248">
        <f t="shared" si="1"/>
        <v>3085646900</v>
      </c>
      <c r="P7" s="246">
        <v>7</v>
      </c>
      <c r="Q7" s="19">
        <v>865000</v>
      </c>
    </row>
    <row r="8" spans="1:17" ht="27.75" customHeight="1">
      <c r="A8" s="830" t="s">
        <v>534</v>
      </c>
      <c r="B8" s="831"/>
      <c r="C8" s="16">
        <v>3901</v>
      </c>
      <c r="D8" s="17">
        <v>742</v>
      </c>
      <c r="E8" s="832">
        <v>48</v>
      </c>
      <c r="F8" s="833"/>
      <c r="G8" s="17">
        <v>6</v>
      </c>
      <c r="H8" s="73">
        <f t="shared" si="0"/>
        <v>4697</v>
      </c>
      <c r="I8" s="18">
        <v>2515413300</v>
      </c>
      <c r="J8" s="18">
        <v>665863800</v>
      </c>
      <c r="K8" s="570">
        <v>51325400</v>
      </c>
      <c r="L8" s="571"/>
      <c r="M8" s="572"/>
      <c r="N8" s="18">
        <v>2467800</v>
      </c>
      <c r="O8" s="19">
        <f t="shared" si="1"/>
        <v>3235070300</v>
      </c>
      <c r="P8" s="249">
        <v>11</v>
      </c>
      <c r="Q8" s="250">
        <v>1345000</v>
      </c>
    </row>
    <row r="9" spans="1:17" ht="27.75" customHeight="1">
      <c r="A9" s="830" t="s">
        <v>535</v>
      </c>
      <c r="B9" s="831"/>
      <c r="C9" s="20">
        <v>4012</v>
      </c>
      <c r="D9" s="21">
        <v>759</v>
      </c>
      <c r="E9" s="832">
        <v>42</v>
      </c>
      <c r="F9" s="833"/>
      <c r="G9" s="21">
        <v>5</v>
      </c>
      <c r="H9" s="73">
        <f t="shared" si="0"/>
        <v>4818</v>
      </c>
      <c r="I9" s="22">
        <v>2629663200</v>
      </c>
      <c r="J9" s="22">
        <v>681990700</v>
      </c>
      <c r="K9" s="570">
        <v>44749800</v>
      </c>
      <c r="L9" s="571"/>
      <c r="M9" s="572"/>
      <c r="N9" s="22">
        <v>2147700</v>
      </c>
      <c r="O9" s="19">
        <f t="shared" si="1"/>
        <v>3358551400</v>
      </c>
      <c r="P9" s="247">
        <v>4</v>
      </c>
      <c r="Q9" s="248">
        <v>580000</v>
      </c>
    </row>
    <row r="10" spans="1:17" ht="27.75" customHeight="1">
      <c r="A10" s="830" t="s">
        <v>536</v>
      </c>
      <c r="B10" s="831"/>
      <c r="C10" s="71">
        <v>4284</v>
      </c>
      <c r="D10" s="72">
        <v>767</v>
      </c>
      <c r="E10" s="832">
        <v>37</v>
      </c>
      <c r="F10" s="833"/>
      <c r="G10" s="72">
        <v>3</v>
      </c>
      <c r="H10" s="73">
        <f t="shared" si="0"/>
        <v>5091</v>
      </c>
      <c r="I10" s="73">
        <v>2800252900</v>
      </c>
      <c r="J10" s="73">
        <v>688829300</v>
      </c>
      <c r="K10" s="570">
        <v>40333300</v>
      </c>
      <c r="L10" s="571"/>
      <c r="M10" s="572"/>
      <c r="N10" s="73">
        <v>1315700</v>
      </c>
      <c r="O10" s="19">
        <f t="shared" si="1"/>
        <v>3530731200</v>
      </c>
      <c r="P10" s="246">
        <v>8</v>
      </c>
      <c r="Q10" s="19">
        <v>1135000</v>
      </c>
    </row>
    <row r="11" spans="1:17" ht="27.75" customHeight="1">
      <c r="A11" s="830" t="s">
        <v>537</v>
      </c>
      <c r="B11" s="831"/>
      <c r="C11" s="16">
        <v>4492</v>
      </c>
      <c r="D11" s="17">
        <v>833</v>
      </c>
      <c r="E11" s="844">
        <v>112</v>
      </c>
      <c r="F11" s="844"/>
      <c r="G11" s="17">
        <v>3</v>
      </c>
      <c r="H11" s="18">
        <f t="shared" si="0"/>
        <v>5440</v>
      </c>
      <c r="I11" s="18">
        <v>2945344600</v>
      </c>
      <c r="J11" s="18">
        <v>744851100</v>
      </c>
      <c r="K11" s="845">
        <v>81584700</v>
      </c>
      <c r="L11" s="846"/>
      <c r="M11" s="847"/>
      <c r="N11" s="18">
        <v>1198900</v>
      </c>
      <c r="O11" s="250">
        <f t="shared" si="1"/>
        <v>3772979300</v>
      </c>
      <c r="P11" s="249">
        <v>4</v>
      </c>
      <c r="Q11" s="250">
        <v>505000</v>
      </c>
    </row>
    <row r="12" spans="1:17" ht="27.75" customHeight="1">
      <c r="A12" s="830" t="s">
        <v>538</v>
      </c>
      <c r="B12" s="831"/>
      <c r="C12" s="20">
        <v>4573</v>
      </c>
      <c r="D12" s="21">
        <v>847</v>
      </c>
      <c r="E12" s="848">
        <v>95</v>
      </c>
      <c r="F12" s="848"/>
      <c r="G12" s="21">
        <v>3</v>
      </c>
      <c r="H12" s="73">
        <f t="shared" si="0"/>
        <v>5518</v>
      </c>
      <c r="I12" s="22">
        <v>3005709600</v>
      </c>
      <c r="J12" s="22">
        <v>758037600</v>
      </c>
      <c r="K12" s="570">
        <v>71410300</v>
      </c>
      <c r="L12" s="571"/>
      <c r="M12" s="572"/>
      <c r="N12" s="22">
        <v>1198900</v>
      </c>
      <c r="O12" s="19">
        <f t="shared" si="1"/>
        <v>3836356400</v>
      </c>
      <c r="P12" s="247">
        <v>16</v>
      </c>
      <c r="Q12" s="248">
        <v>2345000</v>
      </c>
    </row>
    <row r="13" spans="1:17" ht="27.75" customHeight="1">
      <c r="A13" s="830" t="s">
        <v>539</v>
      </c>
      <c r="B13" s="831"/>
      <c r="C13" s="71">
        <v>4695</v>
      </c>
      <c r="D13" s="72">
        <v>860</v>
      </c>
      <c r="E13" s="848">
        <v>88</v>
      </c>
      <c r="F13" s="848"/>
      <c r="G13" s="72">
        <v>2</v>
      </c>
      <c r="H13" s="73">
        <f t="shared" si="0"/>
        <v>5645</v>
      </c>
      <c r="I13" s="73">
        <v>3073661400</v>
      </c>
      <c r="J13" s="73">
        <v>772511800</v>
      </c>
      <c r="K13" s="570">
        <v>65461700</v>
      </c>
      <c r="L13" s="571"/>
      <c r="M13" s="572"/>
      <c r="N13" s="73">
        <v>695300</v>
      </c>
      <c r="O13" s="19">
        <f t="shared" si="1"/>
        <v>3912330200</v>
      </c>
      <c r="P13" s="246">
        <v>4</v>
      </c>
      <c r="Q13" s="19">
        <v>480000</v>
      </c>
    </row>
    <row r="14" spans="1:17" ht="27.75" customHeight="1">
      <c r="A14" s="830" t="s">
        <v>540</v>
      </c>
      <c r="B14" s="831"/>
      <c r="C14" s="16">
        <v>5004</v>
      </c>
      <c r="D14" s="17">
        <v>850</v>
      </c>
      <c r="E14" s="844">
        <v>81</v>
      </c>
      <c r="F14" s="844"/>
      <c r="G14" s="17">
        <v>2</v>
      </c>
      <c r="H14" s="18">
        <f t="shared" si="0"/>
        <v>5937</v>
      </c>
      <c r="I14" s="18">
        <v>3273832200</v>
      </c>
      <c r="J14" s="18">
        <v>759121000</v>
      </c>
      <c r="K14" s="845">
        <v>61169700</v>
      </c>
      <c r="L14" s="846"/>
      <c r="M14" s="847"/>
      <c r="N14" s="18">
        <v>693200</v>
      </c>
      <c r="O14" s="19">
        <f t="shared" si="1"/>
        <v>4094816100</v>
      </c>
      <c r="P14" s="251" t="s">
        <v>208</v>
      </c>
      <c r="Q14" s="252" t="s">
        <v>208</v>
      </c>
    </row>
    <row r="15" spans="1:17" ht="27.75" customHeight="1">
      <c r="A15" s="830" t="s">
        <v>541</v>
      </c>
      <c r="B15" s="831"/>
      <c r="C15" s="20">
        <v>5271</v>
      </c>
      <c r="D15" s="21">
        <v>880</v>
      </c>
      <c r="E15" s="848">
        <v>96</v>
      </c>
      <c r="F15" s="848"/>
      <c r="G15" s="21">
        <v>3</v>
      </c>
      <c r="H15" s="18">
        <f t="shared" si="0"/>
        <v>6250</v>
      </c>
      <c r="I15" s="22">
        <v>3417385000</v>
      </c>
      <c r="J15" s="22">
        <v>777967200</v>
      </c>
      <c r="K15" s="570">
        <v>67235100</v>
      </c>
      <c r="L15" s="571"/>
      <c r="M15" s="572"/>
      <c r="N15" s="22">
        <v>1206700</v>
      </c>
      <c r="O15" s="19">
        <f t="shared" si="1"/>
        <v>4263794000</v>
      </c>
      <c r="P15" s="253" t="s">
        <v>208</v>
      </c>
      <c r="Q15" s="254" t="s">
        <v>208</v>
      </c>
    </row>
    <row r="16" spans="1:17" ht="27.75" customHeight="1">
      <c r="A16" s="830" t="s">
        <v>542</v>
      </c>
      <c r="B16" s="831"/>
      <c r="C16" s="71">
        <v>5523</v>
      </c>
      <c r="D16" s="72">
        <v>863</v>
      </c>
      <c r="E16" s="848">
        <v>113</v>
      </c>
      <c r="F16" s="848"/>
      <c r="G16" s="72">
        <v>2</v>
      </c>
      <c r="H16" s="73">
        <f>SUM(C16:G16)</f>
        <v>6501</v>
      </c>
      <c r="I16" s="73">
        <v>3562334000</v>
      </c>
      <c r="J16" s="73">
        <v>755894100</v>
      </c>
      <c r="K16" s="570">
        <v>82064700</v>
      </c>
      <c r="L16" s="571"/>
      <c r="M16" s="572"/>
      <c r="N16" s="73">
        <v>649700</v>
      </c>
      <c r="O16" s="19">
        <f>SUM(I16:N16)</f>
        <v>4400942500</v>
      </c>
      <c r="P16" s="251" t="s">
        <v>208</v>
      </c>
      <c r="Q16" s="252" t="s">
        <v>208</v>
      </c>
    </row>
    <row r="17" spans="1:17" ht="27.75" customHeight="1">
      <c r="A17" s="830" t="s">
        <v>543</v>
      </c>
      <c r="B17" s="831"/>
      <c r="C17" s="16">
        <v>5800</v>
      </c>
      <c r="D17" s="17">
        <v>869</v>
      </c>
      <c r="E17" s="844">
        <v>101</v>
      </c>
      <c r="F17" s="844"/>
      <c r="G17" s="17">
        <v>1</v>
      </c>
      <c r="H17" s="255">
        <v>6771</v>
      </c>
      <c r="I17" s="18">
        <v>3786076000</v>
      </c>
      <c r="J17" s="18">
        <v>770550000</v>
      </c>
      <c r="K17" s="845">
        <v>74969000</v>
      </c>
      <c r="L17" s="846"/>
      <c r="M17" s="847"/>
      <c r="N17" s="18">
        <v>521700</v>
      </c>
      <c r="O17" s="256">
        <v>4632116700</v>
      </c>
      <c r="P17" s="251" t="s">
        <v>208</v>
      </c>
      <c r="Q17" s="252" t="s">
        <v>208</v>
      </c>
    </row>
    <row r="18" spans="1:17" ht="27.75" customHeight="1">
      <c r="A18" s="830" t="s">
        <v>544</v>
      </c>
      <c r="B18" s="831"/>
      <c r="C18" s="20">
        <v>6033</v>
      </c>
      <c r="D18" s="21">
        <v>861</v>
      </c>
      <c r="E18" s="848">
        <v>101</v>
      </c>
      <c r="F18" s="848"/>
      <c r="G18" s="21">
        <v>1</v>
      </c>
      <c r="H18" s="22">
        <v>6996</v>
      </c>
      <c r="I18" s="22">
        <v>3947386000</v>
      </c>
      <c r="J18" s="22">
        <v>761098000</v>
      </c>
      <c r="K18" s="570">
        <v>71110000</v>
      </c>
      <c r="L18" s="571"/>
      <c r="M18" s="572"/>
      <c r="N18" s="22">
        <v>521700</v>
      </c>
      <c r="O18" s="248">
        <v>4780115700</v>
      </c>
      <c r="P18" s="253" t="s">
        <v>208</v>
      </c>
      <c r="Q18" s="254" t="s">
        <v>208</v>
      </c>
    </row>
    <row r="19" spans="1:17" ht="27.75" customHeight="1">
      <c r="A19" s="849" t="s">
        <v>545</v>
      </c>
      <c r="B19" s="850"/>
      <c r="C19" s="257">
        <v>6443</v>
      </c>
      <c r="D19" s="258">
        <v>894</v>
      </c>
      <c r="E19" s="851">
        <v>97</v>
      </c>
      <c r="F19" s="851"/>
      <c r="G19" s="258">
        <v>1</v>
      </c>
      <c r="H19" s="259">
        <v>7435</v>
      </c>
      <c r="I19" s="259">
        <v>4139243000</v>
      </c>
      <c r="J19" s="259">
        <v>788748000</v>
      </c>
      <c r="K19" s="852">
        <v>68074000</v>
      </c>
      <c r="L19" s="853"/>
      <c r="M19" s="854"/>
      <c r="N19" s="259">
        <v>521100</v>
      </c>
      <c r="O19" s="260">
        <v>4996586100</v>
      </c>
      <c r="P19" s="261" t="s">
        <v>547</v>
      </c>
      <c r="Q19" s="262" t="s">
        <v>208</v>
      </c>
    </row>
    <row r="20" spans="1:17" ht="21" customHeight="1">
      <c r="Q20" s="237" t="s">
        <v>530</v>
      </c>
    </row>
    <row r="21" spans="1:17" ht="19.5" customHeight="1">
      <c r="A21" s="236" t="s">
        <v>546</v>
      </c>
    </row>
    <row r="22" spans="1:17" ht="19.5" customHeight="1"/>
    <row r="23" spans="1:17" ht="19.5" customHeight="1"/>
    <row r="24" spans="1:17" ht="19.5" customHeight="1"/>
    <row r="25" spans="1:17" ht="19.5" customHeight="1"/>
    <row r="26" spans="1:17" ht="19.5" customHeight="1"/>
    <row r="27" spans="1:17" ht="30" customHeight="1"/>
    <row r="28" spans="1:17" ht="30" customHeight="1"/>
    <row r="29" spans="1:17" ht="30" customHeight="1"/>
    <row r="30" spans="1:17" ht="27.75" customHeight="1"/>
    <row r="31" spans="1:17" ht="27" customHeight="1"/>
    <row r="32" spans="1:17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</sheetData>
  <mergeCells count="50">
    <mergeCell ref="A19:B19"/>
    <mergeCell ref="E19:F19"/>
    <mergeCell ref="K19:M19"/>
    <mergeCell ref="A17:B17"/>
    <mergeCell ref="E17:F17"/>
    <mergeCell ref="K17:M17"/>
    <mergeCell ref="A18:B18"/>
    <mergeCell ref="E18:F18"/>
    <mergeCell ref="K18:M18"/>
    <mergeCell ref="A15:B15"/>
    <mergeCell ref="E15:F15"/>
    <mergeCell ref="K15:M15"/>
    <mergeCell ref="A16:B16"/>
    <mergeCell ref="E16:F16"/>
    <mergeCell ref="K16:M16"/>
    <mergeCell ref="A13:B13"/>
    <mergeCell ref="E13:F13"/>
    <mergeCell ref="K13:M13"/>
    <mergeCell ref="A14:B14"/>
    <mergeCell ref="E14:F14"/>
    <mergeCell ref="K14:M14"/>
    <mergeCell ref="A11:B11"/>
    <mergeCell ref="E11:F11"/>
    <mergeCell ref="K11:M11"/>
    <mergeCell ref="A12:B12"/>
    <mergeCell ref="E12:F12"/>
    <mergeCell ref="K12:M12"/>
    <mergeCell ref="A9:B9"/>
    <mergeCell ref="E9:F9"/>
    <mergeCell ref="K9:M9"/>
    <mergeCell ref="A10:B10"/>
    <mergeCell ref="E10:F10"/>
    <mergeCell ref="K10:M10"/>
    <mergeCell ref="A7:B7"/>
    <mergeCell ref="E7:F7"/>
    <mergeCell ref="K7:M7"/>
    <mergeCell ref="A8:B8"/>
    <mergeCell ref="E8:F8"/>
    <mergeCell ref="K8:M8"/>
    <mergeCell ref="P3:Q3"/>
    <mergeCell ref="E4:F4"/>
    <mergeCell ref="K4:M4"/>
    <mergeCell ref="A6:B6"/>
    <mergeCell ref="E6:F6"/>
    <mergeCell ref="K6:M6"/>
    <mergeCell ref="A5:B5"/>
    <mergeCell ref="E5:F5"/>
    <mergeCell ref="K5:M5"/>
    <mergeCell ref="C3:H3"/>
    <mergeCell ref="I3:O3"/>
  </mergeCells>
  <phoneticPr fontId="9"/>
  <pageMargins left="0.59055118110236227" right="0.59055118110236227" top="0.59055118110236227" bottom="0.59055118110236227" header="0.31496062992125984" footer="0.31496062992125984"/>
  <pageSetup paperSize="9" scale="96" firstPageNumber="107" orientation="landscape" useFirstPageNumber="1" r:id="rId1"/>
  <headerFooter alignWithMargins="0">
    <oddHeader>&amp;R&amp;10社会福祉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10</vt:i4>
      </vt:variant>
    </vt:vector>
  </HeadingPairs>
  <TitlesOfParts>
    <vt:vector size="28" baseType="lpstr">
      <vt:lpstr>99</vt:lpstr>
      <vt:lpstr>100</vt:lpstr>
      <vt:lpstr>101</vt:lpstr>
      <vt:lpstr>102</vt:lpstr>
      <vt:lpstr>103</vt:lpstr>
      <vt:lpstr>104</vt:lpstr>
      <vt:lpstr>105</vt:lpstr>
      <vt:lpstr>106</vt:lpstr>
      <vt:lpstr>107</vt:lpstr>
      <vt:lpstr>108</vt:lpstr>
      <vt:lpstr>109</vt:lpstr>
      <vt:lpstr>110</vt:lpstr>
      <vt:lpstr>111</vt:lpstr>
      <vt:lpstr>112</vt:lpstr>
      <vt:lpstr>113</vt:lpstr>
      <vt:lpstr>114</vt:lpstr>
      <vt:lpstr>115</vt:lpstr>
      <vt:lpstr>116</vt:lpstr>
      <vt:lpstr>'100'!Print_Area</vt:lpstr>
      <vt:lpstr>'103'!Print_Area</vt:lpstr>
      <vt:lpstr>'104'!Print_Area</vt:lpstr>
      <vt:lpstr>'105'!Print_Area</vt:lpstr>
      <vt:lpstr>'107'!Print_Area</vt:lpstr>
      <vt:lpstr>'110'!Print_Area</vt:lpstr>
      <vt:lpstr>'111'!Print_Area</vt:lpstr>
      <vt:lpstr>'112'!Print_Area</vt:lpstr>
      <vt:lpstr>'114'!Print_Area</vt:lpstr>
      <vt:lpstr>'99'!Print_Area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2019-03-28T08:04:58Z</cp:lastPrinted>
  <dcterms:created xsi:type="dcterms:W3CDTF">1997-11-14T01:13:21Z</dcterms:created>
  <dcterms:modified xsi:type="dcterms:W3CDTF">2021-03-22T08:30:06Z</dcterms:modified>
</cp:coreProperties>
</file>