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21.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workbookProtection workbookPassword="F446" lockStructure="1"/>
  <bookViews>
    <workbookView showSheetTabs="0" xWindow="0" yWindow="0" windowWidth="19020" windowHeight="9600" tabRatio="925"/>
  </bookViews>
  <sheets>
    <sheet name="受付" sheetId="6" r:id="rId1"/>
    <sheet name="個人情報" sheetId="41" r:id="rId2"/>
    <sheet name="収入一覧" sheetId="42" r:id="rId3"/>
    <sheet name="控除一覧" sheetId="43" r:id="rId4"/>
    <sheet name="集計データ" sheetId="48" state="hidden" r:id="rId5"/>
    <sheet name="住申" sheetId="19" r:id="rId6"/>
    <sheet name="条件" sheetId="49" state="hidden" r:id="rId7"/>
    <sheet name="給与" sheetId="1" r:id="rId8"/>
    <sheet name="年齢確認" sheetId="8" r:id="rId9"/>
    <sheet name="年金（65歳以上）" sheetId="3" r:id="rId10"/>
    <sheet name="年金（65歳以下）" sheetId="2" r:id="rId11"/>
    <sheet name="年金以外雑所得" sheetId="4" r:id="rId12"/>
    <sheet name="営業・農業" sheetId="9" r:id="rId13"/>
    <sheet name="不動産" sheetId="47" r:id="rId14"/>
    <sheet name="社保控除" sheetId="21" r:id="rId15"/>
    <sheet name="生命保険料控除" sheetId="23" r:id="rId16"/>
    <sheet name="地震保険" sheetId="26" r:id="rId17"/>
    <sheet name="本人控除" sheetId="27" r:id="rId18"/>
    <sheet name="配偶者（特別）控除" sheetId="32" r:id="rId19"/>
    <sheet name="扶養控除" sheetId="46" r:id="rId20"/>
    <sheet name="医療費控除　ホーム" sheetId="35" r:id="rId21"/>
    <sheet name="医療費控除" sheetId="36" r:id="rId22"/>
    <sheet name="セルフメディケーション" sheetId="37" r:id="rId23"/>
    <sheet name="営業・農業（説明資料）" sheetId="44" r:id="rId24"/>
    <sheet name="社保（資料）" sheetId="22" r:id="rId25"/>
    <sheet name="生保控除（資料）" sheetId="24" r:id="rId26"/>
    <sheet name="地震保険（資料）" sheetId="45" r:id="rId27"/>
    <sheet name="配偶者（特別）控除（資料）" sheetId="51" r:id="rId28"/>
    <sheet name="扶養控除（資料）" sheetId="34" r:id="rId29"/>
    <sheet name="医療費控除（資料）" sheetId="38" r:id="rId30"/>
    <sheet name="セルフメディケーション（資料）" sheetId="39" r:id="rId31"/>
  </sheets>
  <definedNames>
    <definedName name="_xlnm._FilterDatabase" localSheetId="19" hidden="1">扶養控除!#REF!</definedName>
    <definedName name="〇">条件!$O$3:$O$5</definedName>
    <definedName name="_xlnm.Criteria" localSheetId="19">扶養控除!#REF!</definedName>
    <definedName name="_xlnm.Extract" localSheetId="19">扶養控除!$AO$36:$AR$37</definedName>
    <definedName name="_xlnm.Print_Area" localSheetId="22">セルフメディケーション!$A$9:$AA$76</definedName>
    <definedName name="_xlnm.Print_Area" localSheetId="21">医療費控除!$A$8:$R$67</definedName>
    <definedName name="_xlnm.Print_Area" localSheetId="5">住申!$A$1:$IN$195</definedName>
    <definedName name="寡婦">条件!$J$5:$L$5</definedName>
    <definedName name="身体">条件!$P$3:$V$3</definedName>
    <definedName name="精神">条件!$P$4:$R$4</definedName>
    <definedName name="療育">条件!$P$5:$S$5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5" i="36" l="1"/>
  <c r="D18" i="26"/>
  <c r="D12" i="27"/>
  <c r="M4" i="19" l="1"/>
  <c r="G16" i="49" l="1"/>
  <c r="G15" i="49"/>
  <c r="G14" i="49"/>
  <c r="G13" i="49"/>
  <c r="E31" i="47" l="1"/>
  <c r="E30" i="47"/>
  <c r="H16" i="47"/>
  <c r="E53" i="9"/>
  <c r="E32" i="47" l="1"/>
  <c r="K15" i="49"/>
  <c r="K14" i="49"/>
  <c r="K13" i="49"/>
  <c r="M22" i="46" l="1"/>
  <c r="F14" i="49" l="1"/>
  <c r="BX160" i="19"/>
  <c r="AX147" i="19"/>
  <c r="AX137" i="19"/>
  <c r="AX127" i="19"/>
  <c r="AX117" i="19"/>
  <c r="AX107" i="19"/>
  <c r="AP107" i="19"/>
  <c r="I31" i="1" l="1"/>
  <c r="E41" i="1" s="1"/>
  <c r="E42" i="1" l="1"/>
  <c r="D41" i="1"/>
  <c r="E7" i="49"/>
  <c r="C32" i="32" l="1"/>
  <c r="G32" i="32" s="1"/>
  <c r="O34" i="3" l="1"/>
  <c r="C22" i="49" l="1"/>
  <c r="C45" i="32"/>
  <c r="C47" i="32" s="1"/>
  <c r="K19" i="32" s="1"/>
  <c r="E51" i="9" l="1"/>
  <c r="EJ189" i="19" l="1"/>
  <c r="ES123" i="19" l="1"/>
  <c r="ES117" i="19"/>
  <c r="DX7" i="19"/>
  <c r="C7" i="49" l="1"/>
  <c r="F7" i="49" s="1"/>
  <c r="H74" i="37"/>
  <c r="W70" i="37"/>
  <c r="R70" i="37"/>
  <c r="H73" i="37" s="1"/>
  <c r="H75" i="37" s="1"/>
  <c r="G31" i="47" l="1"/>
  <c r="E54" i="9"/>
  <c r="E38" i="9"/>
  <c r="E36" i="9"/>
  <c r="H26" i="1"/>
  <c r="D24" i="1"/>
  <c r="D38" i="1" s="1"/>
  <c r="BX52" i="19"/>
  <c r="S33" i="6" l="1"/>
  <c r="R25" i="6" l="1"/>
  <c r="EL85" i="19" l="1"/>
  <c r="I17" i="32"/>
  <c r="D22" i="27"/>
  <c r="F17" i="27"/>
  <c r="E12" i="27"/>
  <c r="D24" i="23"/>
  <c r="D23" i="23"/>
  <c r="D22" i="23"/>
  <c r="D18" i="23"/>
  <c r="S29" i="6" s="1"/>
  <c r="R29" i="6" s="1"/>
  <c r="D25" i="23"/>
  <c r="CK117" i="19"/>
  <c r="CK78" i="19"/>
  <c r="D36" i="23" l="1"/>
  <c r="Y30" i="46"/>
  <c r="Y19" i="46"/>
  <c r="G19" i="46"/>
  <c r="G30" i="46"/>
  <c r="H41" i="46"/>
  <c r="E17" i="27" l="1"/>
  <c r="S31" i="6" s="1"/>
  <c r="AH95" i="19"/>
  <c r="C16" i="49"/>
  <c r="AH147" i="19" s="1"/>
  <c r="C15" i="49"/>
  <c r="AH137" i="19" s="1"/>
  <c r="C14" i="49"/>
  <c r="AH127" i="19" s="1"/>
  <c r="C13" i="49"/>
  <c r="C12" i="49"/>
  <c r="F12" i="49" s="1"/>
  <c r="G12" i="49" s="1"/>
  <c r="AH117" i="19" l="1"/>
  <c r="F13" i="49"/>
  <c r="AH107" i="19"/>
  <c r="M76" i="37"/>
  <c r="G235" i="48" l="1"/>
  <c r="G234" i="48"/>
  <c r="G233" i="48"/>
  <c r="G232" i="48"/>
  <c r="G231" i="48"/>
  <c r="E222" i="48"/>
  <c r="E9" i="48"/>
  <c r="S154" i="19"/>
  <c r="S144" i="19"/>
  <c r="S134" i="19"/>
  <c r="S124" i="19"/>
  <c r="S114" i="19"/>
  <c r="S102" i="19"/>
  <c r="M23" i="19"/>
  <c r="K21" i="49" l="1"/>
  <c r="I21" i="49"/>
  <c r="N27" i="49" l="1"/>
  <c r="N26" i="49"/>
  <c r="N25" i="49"/>
  <c r="N24" i="49"/>
  <c r="N23" i="49"/>
  <c r="AQ81" i="19"/>
  <c r="Y81" i="19"/>
  <c r="AT95" i="19"/>
  <c r="D4" i="49"/>
  <c r="Y89" i="19" s="1"/>
  <c r="P21" i="49" l="1"/>
  <c r="D216" i="48"/>
  <c r="D212" i="48"/>
  <c r="D208" i="48"/>
  <c r="E208" i="48"/>
  <c r="E212" i="48"/>
  <c r="F22" i="27"/>
  <c r="S32" i="6" s="1"/>
  <c r="BX156" i="19" l="1"/>
  <c r="F208" i="48"/>
  <c r="R32" i="6"/>
  <c r="BY204" i="19"/>
  <c r="F212" i="48"/>
  <c r="E216" i="48"/>
  <c r="E4" i="49"/>
  <c r="Q21" i="49" s="1"/>
  <c r="D7" i="49"/>
  <c r="P22" i="49" s="1"/>
  <c r="D16" i="49"/>
  <c r="E16" i="49" s="1"/>
  <c r="M27" i="49"/>
  <c r="D15" i="49"/>
  <c r="E15" i="49" s="1"/>
  <c r="M26" i="49"/>
  <c r="D14" i="49"/>
  <c r="E14" i="49" s="1"/>
  <c r="M25" i="49"/>
  <c r="D13" i="49"/>
  <c r="E13" i="49" s="1"/>
  <c r="M24" i="49"/>
  <c r="D12" i="49"/>
  <c r="E12" i="49" s="1"/>
  <c r="R23" i="49" l="1"/>
  <c r="M23" i="49"/>
  <c r="R22" i="49"/>
  <c r="M22" i="49"/>
  <c r="E220" i="48"/>
  <c r="DA31" i="19" l="1"/>
  <c r="H16" i="49"/>
  <c r="H15" i="49"/>
  <c r="H14" i="49"/>
  <c r="H13" i="49"/>
  <c r="AP147" i="19"/>
  <c r="AP137" i="19"/>
  <c r="AP127" i="19"/>
  <c r="AP117" i="19"/>
  <c r="H12" i="49"/>
  <c r="I12" i="49" s="1"/>
  <c r="K12" i="49" s="1"/>
  <c r="J235" i="48" l="1"/>
  <c r="Q27" i="49"/>
  <c r="J16" i="49"/>
  <c r="L16" i="49" s="1"/>
  <c r="H31" i="4"/>
  <c r="G31" i="4"/>
  <c r="H18" i="4"/>
  <c r="G18" i="4"/>
  <c r="E36" i="4" l="1"/>
  <c r="E35" i="4"/>
  <c r="E43" i="3" s="1"/>
  <c r="I13" i="49"/>
  <c r="R24" i="49"/>
  <c r="E27" i="49"/>
  <c r="E26" i="49"/>
  <c r="E25" i="49"/>
  <c r="E24" i="49"/>
  <c r="E23" i="49"/>
  <c r="E22" i="49"/>
  <c r="P27" i="49"/>
  <c r="P24" i="49"/>
  <c r="F232" i="48"/>
  <c r="F231" i="48"/>
  <c r="E219" i="48"/>
  <c r="C23" i="49" l="1"/>
  <c r="D23" i="49" s="1"/>
  <c r="H76" i="37"/>
  <c r="M74" i="37" s="1"/>
  <c r="D22" i="49"/>
  <c r="C25" i="49"/>
  <c r="D25" i="49" s="1"/>
  <c r="C26" i="49"/>
  <c r="D26" i="49" s="1"/>
  <c r="C24" i="49"/>
  <c r="D24" i="49" s="1"/>
  <c r="C27" i="49"/>
  <c r="D27" i="49" s="1"/>
  <c r="J22" i="49"/>
  <c r="L22" i="49"/>
  <c r="I22" i="49"/>
  <c r="K26" i="49"/>
  <c r="L26" i="49"/>
  <c r="K23" i="49"/>
  <c r="L23" i="49"/>
  <c r="K24" i="49"/>
  <c r="L24" i="49"/>
  <c r="J25" i="49"/>
  <c r="L25" i="49"/>
  <c r="K27" i="49"/>
  <c r="L27" i="49"/>
  <c r="Q23" i="49"/>
  <c r="P23" i="49"/>
  <c r="Q26" i="49"/>
  <c r="P26" i="49"/>
  <c r="Q25" i="49"/>
  <c r="P25" i="49"/>
  <c r="J231" i="48"/>
  <c r="J12" i="49"/>
  <c r="Q24" i="49"/>
  <c r="J15" i="49"/>
  <c r="L15" i="49" s="1"/>
  <c r="J234" i="48"/>
  <c r="J233" i="48"/>
  <c r="F235" i="48"/>
  <c r="F16" i="49"/>
  <c r="F234" i="48"/>
  <c r="F15" i="49"/>
  <c r="F233" i="48"/>
  <c r="I23" i="49"/>
  <c r="J23" i="49"/>
  <c r="I24" i="49"/>
  <c r="J24" i="49"/>
  <c r="I26" i="49"/>
  <c r="I27" i="49"/>
  <c r="K25" i="49"/>
  <c r="J27" i="49"/>
  <c r="I25" i="49"/>
  <c r="J26" i="49"/>
  <c r="K22" i="49"/>
  <c r="C2" i="49"/>
  <c r="L12" i="49" l="1"/>
  <c r="M12" i="49" s="1"/>
  <c r="M11" i="46" s="1"/>
  <c r="G31" i="49"/>
  <c r="C31" i="49"/>
  <c r="G32" i="49"/>
  <c r="F31" i="49"/>
  <c r="GJ18" i="19" s="1"/>
  <c r="E32" i="49"/>
  <c r="GJ20" i="19" s="1"/>
  <c r="D32" i="49"/>
  <c r="FU20" i="19" s="1"/>
  <c r="E31" i="49"/>
  <c r="D31" i="49"/>
  <c r="F32" i="49"/>
  <c r="GJ27" i="19" s="1"/>
  <c r="C32" i="49"/>
  <c r="E5" i="48"/>
  <c r="M21" i="49"/>
  <c r="R27" i="49"/>
  <c r="R26" i="49"/>
  <c r="R25" i="49"/>
  <c r="J14" i="49"/>
  <c r="L14" i="49" s="1"/>
  <c r="Q22" i="49"/>
  <c r="E224" i="48"/>
  <c r="J13" i="49"/>
  <c r="L13" i="49" s="1"/>
  <c r="M13" i="49" s="1"/>
  <c r="J232" i="48"/>
  <c r="E3" i="48"/>
  <c r="I16" i="49" l="1"/>
  <c r="K16" i="49" s="1"/>
  <c r="I15" i="49"/>
  <c r="I14" i="49"/>
  <c r="M14" i="49" s="1"/>
  <c r="M33" i="46"/>
  <c r="HZ23" i="19"/>
  <c r="HR26" i="19"/>
  <c r="HR23" i="19"/>
  <c r="HR21" i="19"/>
  <c r="HZ21" i="19"/>
  <c r="HZ14" i="19"/>
  <c r="HR12" i="19"/>
  <c r="HZ12" i="19"/>
  <c r="HR17" i="19"/>
  <c r="HR14" i="19"/>
  <c r="E44" i="48"/>
  <c r="F54" i="9"/>
  <c r="M15" i="49" l="1"/>
  <c r="AE11" i="46" s="1"/>
  <c r="M16" i="49"/>
  <c r="FU11" i="19"/>
  <c r="R33" i="6"/>
  <c r="I235" i="48"/>
  <c r="I234" i="48"/>
  <c r="I233" i="48"/>
  <c r="I232" i="48"/>
  <c r="I231" i="48"/>
  <c r="H231" i="48"/>
  <c r="E201" i="48"/>
  <c r="E199" i="48"/>
  <c r="E200" i="48"/>
  <c r="E131" i="48"/>
  <c r="E7" i="48"/>
  <c r="E6" i="48"/>
  <c r="D19" i="48"/>
  <c r="E16" i="48"/>
  <c r="AZ8" i="19"/>
  <c r="AT147" i="19"/>
  <c r="AT137" i="19"/>
  <c r="AT127" i="19"/>
  <c r="AT117" i="19"/>
  <c r="AT107" i="19"/>
  <c r="B30" i="41"/>
  <c r="AK189" i="19" s="1"/>
  <c r="P57" i="36"/>
  <c r="D61" i="36" s="1"/>
  <c r="AE22" i="46" l="1"/>
  <c r="BX172" i="19"/>
  <c r="E46" i="46"/>
  <c r="GJ11" i="19"/>
  <c r="J189" i="19"/>
  <c r="N147" i="19"/>
  <c r="N137" i="19"/>
  <c r="N127" i="19"/>
  <c r="N117" i="19"/>
  <c r="N107" i="19"/>
  <c r="AX95" i="19"/>
  <c r="AP95" i="19"/>
  <c r="N95" i="19"/>
  <c r="AD87" i="19"/>
  <c r="AJ78" i="19"/>
  <c r="P78" i="19"/>
  <c r="AJ68" i="19"/>
  <c r="AJ63" i="19"/>
  <c r="P73" i="19"/>
  <c r="P68" i="19"/>
  <c r="P63" i="19"/>
  <c r="AJ52" i="19"/>
  <c r="AJ49" i="19"/>
  <c r="AJ46" i="19"/>
  <c r="DW105" i="19"/>
  <c r="DW102" i="19"/>
  <c r="DP105" i="19"/>
  <c r="DP102" i="19"/>
  <c r="DW99" i="19"/>
  <c r="DW96" i="19"/>
  <c r="DW94" i="19"/>
  <c r="DW91" i="19"/>
  <c r="DW88" i="19"/>
  <c r="DW85" i="19"/>
  <c r="DW82" i="19"/>
  <c r="CK114" i="19"/>
  <c r="CK107" i="19"/>
  <c r="DD94" i="19"/>
  <c r="DD91" i="19"/>
  <c r="DD88" i="19"/>
  <c r="DD85" i="19"/>
  <c r="DD82" i="19"/>
  <c r="DG85" i="19"/>
  <c r="DG88" i="19"/>
  <c r="DG91" i="19"/>
  <c r="DG94" i="19"/>
  <c r="DG82" i="19"/>
  <c r="CU94" i="19"/>
  <c r="CU91" i="19"/>
  <c r="CU88" i="19"/>
  <c r="CU85" i="19"/>
  <c r="CU82" i="19"/>
  <c r="CR94" i="19"/>
  <c r="CR91" i="19"/>
  <c r="CR88" i="19"/>
  <c r="CR85" i="19"/>
  <c r="CR82" i="19"/>
  <c r="FK44" i="19"/>
  <c r="FK40" i="19"/>
  <c r="FJ92" i="19"/>
  <c r="FF92" i="19"/>
  <c r="EZ92" i="19"/>
  <c r="EW92" i="19"/>
  <c r="EL92" i="19"/>
  <c r="FJ85" i="19"/>
  <c r="FF85" i="19"/>
  <c r="F159" i="48"/>
  <c r="G131" i="48"/>
  <c r="EZ85" i="19"/>
  <c r="EW85" i="19"/>
  <c r="FD43" i="19"/>
  <c r="FD39" i="19"/>
  <c r="ER43" i="19"/>
  <c r="ER39" i="19"/>
  <c r="FJ27" i="19"/>
  <c r="FD27" i="19"/>
  <c r="EV27" i="19"/>
  <c r="EL27" i="19"/>
  <c r="FJ20" i="19"/>
  <c r="FD20" i="19"/>
  <c r="EV20" i="19"/>
  <c r="EL20" i="19"/>
  <c r="FJ13" i="19"/>
  <c r="FD13" i="19"/>
  <c r="EV13" i="19"/>
  <c r="EL13" i="19"/>
  <c r="FJ6" i="19"/>
  <c r="FD6" i="19"/>
  <c r="EL6" i="19"/>
  <c r="EV6" i="19"/>
  <c r="DM60" i="19"/>
  <c r="DM57" i="19"/>
  <c r="DM54" i="19"/>
  <c r="DM51" i="19"/>
  <c r="DY60" i="19"/>
  <c r="DY57" i="19"/>
  <c r="DY54" i="19"/>
  <c r="DY51" i="19"/>
  <c r="DY48" i="19"/>
  <c r="DY43" i="19"/>
  <c r="DY40" i="19"/>
  <c r="DY37" i="19"/>
  <c r="DY34" i="19"/>
  <c r="DY31" i="19"/>
  <c r="DY28" i="19"/>
  <c r="DY25" i="19"/>
  <c r="DY19" i="19"/>
  <c r="DA63" i="19"/>
  <c r="DA60" i="19"/>
  <c r="DA57" i="19"/>
  <c r="DA54" i="19"/>
  <c r="DA51" i="19"/>
  <c r="DA48" i="19"/>
  <c r="DA40" i="19"/>
  <c r="DA34" i="19"/>
  <c r="DA25" i="19"/>
  <c r="DA22" i="19"/>
  <c r="CN19" i="19"/>
  <c r="DA19" i="19"/>
  <c r="DA16" i="19"/>
  <c r="DA28" i="19" s="1"/>
  <c r="CT10" i="19"/>
  <c r="CT7" i="19"/>
  <c r="CT4" i="19"/>
  <c r="E85" i="48"/>
  <c r="E84" i="48"/>
  <c r="E83" i="48"/>
  <c r="E71" i="48"/>
  <c r="E73" i="48"/>
  <c r="BX96" i="19"/>
  <c r="BX48" i="19"/>
  <c r="D18" i="3"/>
  <c r="E34" i="3" s="1"/>
  <c r="G36" i="3" s="1"/>
  <c r="DT175" i="19"/>
  <c r="CR175" i="19"/>
  <c r="CR169" i="19"/>
  <c r="DS149" i="19"/>
  <c r="DU144" i="19"/>
  <c r="DU139" i="19"/>
  <c r="DU134" i="19"/>
  <c r="DU130" i="19"/>
  <c r="CW164" i="19"/>
  <c r="CW159" i="19"/>
  <c r="CW154" i="19"/>
  <c r="CW149" i="19"/>
  <c r="CW144" i="19"/>
  <c r="CW139" i="19"/>
  <c r="CW134" i="19"/>
  <c r="CW130" i="19"/>
  <c r="E170" i="48"/>
  <c r="D170" i="48"/>
  <c r="G159" i="48"/>
  <c r="F131" i="48"/>
  <c r="F128" i="48"/>
  <c r="F127" i="48"/>
  <c r="F124" i="48"/>
  <c r="F122" i="48"/>
  <c r="F123" i="48"/>
  <c r="F121" i="48"/>
  <c r="E121" i="48"/>
  <c r="BT26" i="19"/>
  <c r="BM26" i="19"/>
  <c r="E15" i="48"/>
  <c r="S26" i="19"/>
  <c r="E14" i="48"/>
  <c r="AV26" i="19"/>
  <c r="E13" i="48"/>
  <c r="AY17" i="19"/>
  <c r="E8" i="48"/>
  <c r="BP13" i="19"/>
  <c r="BJ13" i="19"/>
  <c r="BC13" i="19"/>
  <c r="AY13" i="19"/>
  <c r="M13" i="19"/>
  <c r="M15" i="19"/>
  <c r="H235" i="48"/>
  <c r="H234" i="48"/>
  <c r="H233" i="48"/>
  <c r="H232" i="48"/>
  <c r="E235" i="48"/>
  <c r="E234" i="48"/>
  <c r="E233" i="48"/>
  <c r="E232" i="48"/>
  <c r="E231" i="48"/>
  <c r="D235" i="48"/>
  <c r="D234" i="48"/>
  <c r="D233" i="48"/>
  <c r="D232" i="48"/>
  <c r="D231" i="48"/>
  <c r="E223" i="48"/>
  <c r="E221" i="48"/>
  <c r="E196" i="48"/>
  <c r="E197" i="48"/>
  <c r="E198" i="48"/>
  <c r="E195" i="48"/>
  <c r="D196" i="48"/>
  <c r="D197" i="48"/>
  <c r="D198" i="48"/>
  <c r="D199" i="48"/>
  <c r="D200" i="48"/>
  <c r="D201" i="48"/>
  <c r="D195" i="48"/>
  <c r="E183" i="48"/>
  <c r="E184" i="48"/>
  <c r="E185" i="48"/>
  <c r="E186" i="48"/>
  <c r="E187" i="48"/>
  <c r="E188" i="48"/>
  <c r="E182" i="48"/>
  <c r="D183" i="48"/>
  <c r="D184" i="48"/>
  <c r="D185" i="48"/>
  <c r="D186" i="48"/>
  <c r="D187" i="48"/>
  <c r="D188" i="48"/>
  <c r="D182" i="48"/>
  <c r="E168" i="48"/>
  <c r="E169" i="48"/>
  <c r="E171" i="48"/>
  <c r="E172" i="48"/>
  <c r="E173" i="48"/>
  <c r="E167" i="48"/>
  <c r="D174" i="48"/>
  <c r="D168" i="48"/>
  <c r="D169" i="48"/>
  <c r="D171" i="48"/>
  <c r="D172" i="48"/>
  <c r="D173" i="48"/>
  <c r="D167" i="48"/>
  <c r="H159" i="48"/>
  <c r="E159" i="48"/>
  <c r="D159" i="48"/>
  <c r="D153" i="48"/>
  <c r="D152" i="48"/>
  <c r="E153" i="48"/>
  <c r="E152" i="48"/>
  <c r="E151" i="48"/>
  <c r="E150" i="48"/>
  <c r="E149" i="48"/>
  <c r="E148" i="48"/>
  <c r="E147" i="48"/>
  <c r="E146" i="48"/>
  <c r="E145" i="48"/>
  <c r="H131" i="48"/>
  <c r="D131" i="48"/>
  <c r="G128" i="48"/>
  <c r="G127" i="48"/>
  <c r="E128" i="48"/>
  <c r="E127" i="48"/>
  <c r="D128" i="48"/>
  <c r="D127" i="48"/>
  <c r="G124" i="48"/>
  <c r="G123" i="48"/>
  <c r="G122" i="48"/>
  <c r="G121" i="48"/>
  <c r="E124" i="48"/>
  <c r="E123" i="48"/>
  <c r="E122" i="48"/>
  <c r="D124" i="48"/>
  <c r="D123" i="48"/>
  <c r="D122" i="48"/>
  <c r="D121" i="48"/>
  <c r="D114" i="48"/>
  <c r="D115" i="48"/>
  <c r="D116" i="48"/>
  <c r="D113" i="48"/>
  <c r="E106" i="48"/>
  <c r="E116" i="48"/>
  <c r="E115" i="48"/>
  <c r="E114" i="48"/>
  <c r="E113" i="48"/>
  <c r="E112" i="48"/>
  <c r="E111" i="48"/>
  <c r="E110" i="48"/>
  <c r="E109" i="48"/>
  <c r="E108" i="48"/>
  <c r="E107" i="48"/>
  <c r="E105" i="48"/>
  <c r="E103" i="48"/>
  <c r="E101" i="48"/>
  <c r="E100" i="48"/>
  <c r="E99" i="48"/>
  <c r="E98" i="48"/>
  <c r="E97" i="48"/>
  <c r="E96" i="48"/>
  <c r="E94" i="48"/>
  <c r="E93" i="48"/>
  <c r="E92" i="48"/>
  <c r="E91" i="48"/>
  <c r="E90" i="48"/>
  <c r="D89" i="48"/>
  <c r="E89" i="48"/>
  <c r="E88" i="48"/>
  <c r="F75" i="48"/>
  <c r="F74" i="48"/>
  <c r="F73" i="48"/>
  <c r="F72" i="48"/>
  <c r="F71" i="48"/>
  <c r="E75" i="48"/>
  <c r="E74" i="48"/>
  <c r="E72" i="48"/>
  <c r="D75" i="48"/>
  <c r="D74" i="48"/>
  <c r="D73" i="48"/>
  <c r="D72" i="48"/>
  <c r="D71" i="48"/>
  <c r="F68" i="48"/>
  <c r="F67" i="48"/>
  <c r="F66" i="48"/>
  <c r="F65" i="48"/>
  <c r="F64" i="48"/>
  <c r="E68" i="48"/>
  <c r="E67" i="48"/>
  <c r="E66" i="48"/>
  <c r="E65" i="48"/>
  <c r="E64" i="48"/>
  <c r="D68" i="48"/>
  <c r="D67" i="48"/>
  <c r="D66" i="48"/>
  <c r="D65" i="48"/>
  <c r="D64" i="48"/>
  <c r="E56" i="48"/>
  <c r="E55" i="48"/>
  <c r="E54" i="48"/>
  <c r="E53" i="48"/>
  <c r="E52" i="48"/>
  <c r="D56" i="48"/>
  <c r="D55" i="48"/>
  <c r="D54" i="48"/>
  <c r="D53" i="48"/>
  <c r="D52" i="48"/>
  <c r="E48" i="48"/>
  <c r="E47" i="48"/>
  <c r="E46" i="48"/>
  <c r="E45" i="48"/>
  <c r="D48" i="48"/>
  <c r="D47" i="48"/>
  <c r="D46" i="48"/>
  <c r="D45" i="48"/>
  <c r="D44" i="48"/>
  <c r="D35" i="48"/>
  <c r="F31" i="48"/>
  <c r="F30" i="48"/>
  <c r="F29" i="48"/>
  <c r="F28" i="48"/>
  <c r="F27" i="48"/>
  <c r="F26" i="48"/>
  <c r="F25" i="48"/>
  <c r="F24" i="48"/>
  <c r="E31" i="48"/>
  <c r="E30" i="48"/>
  <c r="E29" i="48"/>
  <c r="E28" i="48"/>
  <c r="E27" i="48"/>
  <c r="E26" i="48"/>
  <c r="E25" i="48"/>
  <c r="E24" i="48"/>
  <c r="D31" i="48"/>
  <c r="D30" i="48"/>
  <c r="D29" i="48"/>
  <c r="D28" i="48"/>
  <c r="D27" i="48"/>
  <c r="D26" i="48"/>
  <c r="D25" i="48"/>
  <c r="D24" i="48"/>
  <c r="E4" i="48"/>
  <c r="BX168" i="19" l="1"/>
  <c r="E139" i="48"/>
  <c r="E143" i="48"/>
  <c r="E142" i="48"/>
  <c r="E140" i="48"/>
  <c r="E141" i="48"/>
  <c r="DA37" i="19"/>
  <c r="DA43" i="19" s="1"/>
  <c r="K235" i="48"/>
  <c r="K234" i="48"/>
  <c r="K233" i="48"/>
  <c r="K232" i="48"/>
  <c r="K231" i="48"/>
  <c r="D25" i="21"/>
  <c r="D18" i="21"/>
  <c r="E178" i="48" l="1"/>
  <c r="BX144" i="19"/>
  <c r="D19" i="21"/>
  <c r="S28" i="6" s="1"/>
  <c r="R28" i="6" s="1"/>
  <c r="E174" i="48"/>
  <c r="FK119" i="19"/>
  <c r="E23" i="9"/>
  <c r="E55" i="9" s="1"/>
  <c r="E26" i="9"/>
  <c r="E28" i="9" s="1"/>
  <c r="E11" i="37"/>
  <c r="D26" i="23"/>
  <c r="D37" i="23" s="1"/>
  <c r="D28" i="23" s="1"/>
  <c r="D25" i="26"/>
  <c r="D26" i="26"/>
  <c r="P55" i="36"/>
  <c r="T11" i="37"/>
  <c r="L12" i="36"/>
  <c r="E134" i="48" l="1"/>
  <c r="BX43" i="19"/>
  <c r="D27" i="26"/>
  <c r="E204" i="48" s="1"/>
  <c r="E154" i="48"/>
  <c r="DY111" i="19"/>
  <c r="E102" i="48"/>
  <c r="DY16" i="19"/>
  <c r="FC119" i="19"/>
  <c r="EL117" i="19"/>
  <c r="D24" i="21"/>
  <c r="BX140" i="19" s="1"/>
  <c r="AJ58" i="19"/>
  <c r="AJ55" i="19"/>
  <c r="R31" i="6"/>
  <c r="E117" i="48"/>
  <c r="DM69" i="19"/>
  <c r="BX72" i="19"/>
  <c r="DY108" i="19"/>
  <c r="DF102" i="19" l="1"/>
  <c r="E162" i="48"/>
  <c r="F216" i="48"/>
  <c r="D42" i="2"/>
  <c r="E78" i="48"/>
  <c r="BX120" i="19"/>
  <c r="E177" i="48"/>
  <c r="E191" i="48"/>
  <c r="BX148" i="19"/>
  <c r="BX152" i="19"/>
  <c r="DY22" i="19"/>
  <c r="FK123" i="19"/>
  <c r="E17" i="2"/>
  <c r="F24" i="1"/>
  <c r="S27" i="6"/>
  <c r="R27" i="6" s="1"/>
  <c r="BX100" i="19" l="1"/>
  <c r="DY114" i="19"/>
  <c r="E42" i="3"/>
  <c r="E163" i="48"/>
  <c r="E35" i="48"/>
  <c r="DT157" i="19"/>
  <c r="DB184" i="19" s="1"/>
  <c r="BX76" i="19"/>
  <c r="EL123" i="19"/>
  <c r="FC123" i="19"/>
  <c r="D35" i="2"/>
  <c r="BX68" i="19"/>
  <c r="DY63" i="19"/>
  <c r="E104" i="48"/>
  <c r="E243" i="48"/>
  <c r="E244" i="48"/>
  <c r="P58" i="36"/>
  <c r="D62" i="36" s="1"/>
  <c r="D63" i="36" s="1"/>
  <c r="J63" i="36" s="1"/>
  <c r="S30" i="6"/>
  <c r="R30" i="6" s="1"/>
  <c r="O37" i="3"/>
  <c r="O36" i="3"/>
  <c r="P36" i="3" s="1"/>
  <c r="O35" i="3"/>
  <c r="P35" i="3" s="1"/>
  <c r="E37" i="2" l="1"/>
  <c r="L39" i="2"/>
  <c r="L36" i="2"/>
  <c r="L35" i="2"/>
  <c r="O21" i="49"/>
  <c r="F21" i="49" s="1"/>
  <c r="C52" i="1"/>
  <c r="L38" i="2"/>
  <c r="L37" i="2"/>
  <c r="O38" i="3"/>
  <c r="P38" i="3" s="1"/>
  <c r="R35" i="3"/>
  <c r="Q37" i="3"/>
  <c r="P37" i="3"/>
  <c r="R36" i="3"/>
  <c r="P34" i="3"/>
  <c r="E79" i="48"/>
  <c r="BX124" i="19"/>
  <c r="D43" i="2"/>
  <c r="E239" i="48"/>
  <c r="BX64" i="19"/>
  <c r="E38" i="48"/>
  <c r="E238" i="48"/>
  <c r="E245" i="48"/>
  <c r="R37" i="3"/>
  <c r="Q38" i="3"/>
  <c r="Q36" i="3"/>
  <c r="Q35" i="3"/>
  <c r="F23" i="49" l="1"/>
  <c r="F24" i="49"/>
  <c r="F25" i="49"/>
  <c r="F26" i="49"/>
  <c r="F27" i="49"/>
  <c r="F22" i="49"/>
  <c r="G21" i="49" s="1"/>
  <c r="H21" i="49" s="1"/>
  <c r="K55" i="1"/>
  <c r="L55" i="1" s="1"/>
  <c r="M55" i="1" s="1"/>
  <c r="K53" i="1"/>
  <c r="M53" i="1" s="1"/>
  <c r="K52" i="1"/>
  <c r="R38" i="3"/>
  <c r="O38" i="2"/>
  <c r="N38" i="2"/>
  <c r="M38" i="2"/>
  <c r="N37" i="2"/>
  <c r="M37" i="2"/>
  <c r="O37" i="2"/>
  <c r="O35" i="2"/>
  <c r="N35" i="2"/>
  <c r="M35" i="2"/>
  <c r="O36" i="2"/>
  <c r="N36" i="2"/>
  <c r="M36" i="2"/>
  <c r="O39" i="2"/>
  <c r="N39" i="2"/>
  <c r="M39" i="2"/>
  <c r="K56" i="1"/>
  <c r="M56" i="1" s="1"/>
  <c r="K57" i="1"/>
  <c r="M57" i="1" s="1"/>
  <c r="K54" i="1"/>
  <c r="L54" i="1" s="1"/>
  <c r="M54" i="1" s="1"/>
  <c r="Q34" i="3"/>
  <c r="R34" i="3"/>
  <c r="DQ72" i="19"/>
  <c r="DM66" i="19"/>
  <c r="BX92" i="19"/>
  <c r="G27" i="49" l="1"/>
  <c r="H27" i="49" s="1"/>
  <c r="G26" i="49"/>
  <c r="H26" i="49" s="1"/>
  <c r="G25" i="49"/>
  <c r="H25" i="49" s="1"/>
  <c r="G24" i="49"/>
  <c r="H24" i="49" s="1"/>
  <c r="G23" i="49"/>
  <c r="H23" i="49" s="1"/>
  <c r="G22" i="49"/>
  <c r="H22" i="49" s="1"/>
  <c r="C54" i="1"/>
  <c r="D39" i="1" s="1"/>
  <c r="BX112" i="19" s="1"/>
  <c r="E135" i="48"/>
  <c r="E41" i="3"/>
  <c r="D41" i="2"/>
  <c r="C36" i="49" l="1"/>
  <c r="HZ70" i="19" s="1"/>
  <c r="G36" i="49"/>
  <c r="E36" i="49"/>
  <c r="D36" i="49"/>
  <c r="H36" i="49"/>
  <c r="F36" i="49"/>
  <c r="E40" i="3"/>
  <c r="E44" i="3" s="1"/>
  <c r="G37" i="3" s="1"/>
  <c r="E36" i="3" s="1"/>
  <c r="E39" i="48"/>
  <c r="D40" i="2"/>
  <c r="D44" i="2" s="1"/>
  <c r="E38" i="2" s="1"/>
  <c r="D37" i="2" s="1"/>
  <c r="E21" i="2" s="1"/>
  <c r="HN70" i="19" l="1"/>
  <c r="GT70" i="19"/>
  <c r="GX70" i="19"/>
  <c r="GC77" i="19"/>
  <c r="GC70" i="19"/>
  <c r="D23" i="3"/>
  <c r="E59" i="48" l="1"/>
  <c r="BX116" i="19"/>
  <c r="BX136" i="19" s="1"/>
  <c r="C36" i="32" s="1"/>
  <c r="G36" i="32" s="1"/>
  <c r="C34" i="32" s="1"/>
  <c r="K20" i="32" s="1"/>
  <c r="D64" i="36" l="1"/>
  <c r="H6" i="36" s="1"/>
  <c r="H5" i="36"/>
  <c r="E227" i="48" l="1"/>
  <c r="D65" i="36"/>
  <c r="D66" i="36" s="1"/>
  <c r="D67" i="36" s="1"/>
  <c r="BX164" i="19" l="1"/>
  <c r="BX180" i="19" s="1"/>
  <c r="E226" i="48"/>
  <c r="E240" i="48"/>
  <c r="BS188" i="19"/>
  <c r="P171" i="19"/>
  <c r="AA171" i="19"/>
  <c r="AK171" i="19"/>
  <c r="BX188" i="19" s="1"/>
  <c r="BX192" i="19" l="1"/>
</calcChain>
</file>

<file path=xl/sharedStrings.xml><?xml version="1.0" encoding="utf-8"?>
<sst xmlns="http://schemas.openxmlformats.org/spreadsheetml/2006/main" count="1517" uniqueCount="855">
  <si>
    <t>事</t>
  </si>
  <si>
    <t>円以下</t>
    <rPh sb="0" eb="1">
      <t>エン</t>
    </rPh>
    <rPh sb="1" eb="3">
      <t>イカ</t>
    </rPh>
    <phoneticPr fontId="3"/>
  </si>
  <si>
    <t>生年月日</t>
    <rPh sb="0" eb="4">
      <t>セイネンガッピ</t>
    </rPh>
    <phoneticPr fontId="3"/>
  </si>
  <si>
    <t>給与所得</t>
    <rPh sb="0" eb="2">
      <t>キュウヨ</t>
    </rPh>
    <rPh sb="2" eb="4">
      <t>ショトク</t>
    </rPh>
    <phoneticPr fontId="3"/>
  </si>
  <si>
    <t>６</t>
  </si>
  <si>
    <t>事業専従者の人数＋１</t>
    <rPh sb="0" eb="2">
      <t>ジギョウ</t>
    </rPh>
    <rPh sb="2" eb="5">
      <t>センジュウシャ</t>
    </rPh>
    <rPh sb="6" eb="8">
      <t>ニンズウ</t>
    </rPh>
    <phoneticPr fontId="3"/>
  </si>
  <si>
    <t>給与収入</t>
    <rPh sb="0" eb="2">
      <t>キュウヨ</t>
    </rPh>
    <rPh sb="2" eb="4">
      <t>シュウニュウ</t>
    </rPh>
    <phoneticPr fontId="3"/>
  </si>
  <si>
    <t>営  業  等</t>
  </si>
  <si>
    <t>肥料・飼料費</t>
    <rPh sb="0" eb="2">
      <t>ヒリョウ</t>
    </rPh>
    <rPh sb="3" eb="6">
      <t>シリョウヒ</t>
    </rPh>
    <phoneticPr fontId="3"/>
  </si>
  <si>
    <t>合　　　計</t>
  </si>
  <si>
    <t>件数</t>
    <rPh sb="0" eb="2">
      <t>ケンスウ</t>
    </rPh>
    <phoneticPr fontId="3"/>
  </si>
  <si>
    <t>収入金額</t>
    <rPh sb="0" eb="2">
      <t>シュウニュウ</t>
    </rPh>
    <rPh sb="2" eb="4">
      <t>キンガク</t>
    </rPh>
    <phoneticPr fontId="3"/>
  </si>
  <si>
    <t>地震保険料の計</t>
    <rPh sb="0" eb="2">
      <t>ジシン</t>
    </rPh>
    <rPh sb="2" eb="5">
      <t>ホケンリョウ</t>
    </rPh>
    <rPh sb="6" eb="7">
      <t>ケイ</t>
    </rPh>
    <phoneticPr fontId="10"/>
  </si>
  <si>
    <t>円以上</t>
    <rPh sb="0" eb="1">
      <t>エン</t>
    </rPh>
    <rPh sb="1" eb="3">
      <t>イジョウ</t>
    </rPh>
    <phoneticPr fontId="3"/>
  </si>
  <si>
    <t>基　礎　控　除</t>
  </si>
  <si>
    <t>①下記の各項目に該当する収入・経費等を入力してください。</t>
    <rPh sb="1" eb="3">
      <t>カキ</t>
    </rPh>
    <rPh sb="4" eb="5">
      <t>カク</t>
    </rPh>
    <rPh sb="5" eb="7">
      <t>コウモク</t>
    </rPh>
    <rPh sb="8" eb="10">
      <t>ガイトウ</t>
    </rPh>
    <rPh sb="12" eb="14">
      <t>シュウニュウ</t>
    </rPh>
    <rPh sb="15" eb="17">
      <t>ケイヒ</t>
    </rPh>
    <rPh sb="17" eb="18">
      <t>トウ</t>
    </rPh>
    <rPh sb="19" eb="21">
      <t>ニュウリョク</t>
    </rPh>
    <phoneticPr fontId="3"/>
  </si>
  <si>
    <t>⑬</t>
  </si>
  <si>
    <t>（最高200万円、赤字の時は0円）</t>
    <rPh sb="1" eb="3">
      <t>サイコウ</t>
    </rPh>
    <rPh sb="6" eb="8">
      <t>マンエン</t>
    </rPh>
    <rPh sb="9" eb="11">
      <t>アカジ</t>
    </rPh>
    <rPh sb="12" eb="13">
      <t>トキ</t>
    </rPh>
    <rPh sb="15" eb="16">
      <t>エン</t>
    </rPh>
    <phoneticPr fontId="10"/>
  </si>
  <si>
    <t>旧長期損害保険料の計</t>
    <rPh sb="0" eb="1">
      <t>キュウ</t>
    </rPh>
    <rPh sb="1" eb="3">
      <t>チョウキ</t>
    </rPh>
    <rPh sb="3" eb="5">
      <t>ソンガイ</t>
    </rPh>
    <rPh sb="5" eb="8">
      <t>ホケンリョウ</t>
    </rPh>
    <rPh sb="9" eb="10">
      <t>ケイ</t>
    </rPh>
    <phoneticPr fontId="10"/>
  </si>
  <si>
    <t>金額</t>
    <rPh sb="0" eb="2">
      <t>キンガク</t>
    </rPh>
    <phoneticPr fontId="3"/>
  </si>
  <si>
    <t>計算式</t>
    <rPh sb="0" eb="3">
      <t>ケイサンシキ</t>
    </rPh>
    <phoneticPr fontId="3"/>
  </si>
  <si>
    <t>⑫　合　　　　計</t>
  </si>
  <si>
    <t>業　務</t>
    <rPh sb="0" eb="1">
      <t>ゴウ</t>
    </rPh>
    <rPh sb="2" eb="3">
      <t>ツトム</t>
    </rPh>
    <phoneticPr fontId="3"/>
  </si>
  <si>
    <t>事業所得＋不動産所得＋山林所得</t>
    <rPh sb="0" eb="2">
      <t>ジギョウ</t>
    </rPh>
    <rPh sb="2" eb="4">
      <t>ショトク</t>
    </rPh>
    <rPh sb="5" eb="8">
      <t>フドウサン</t>
    </rPh>
    <rPh sb="8" eb="10">
      <t>ショトク</t>
    </rPh>
    <rPh sb="11" eb="13">
      <t>サンリン</t>
    </rPh>
    <rPh sb="13" eb="15">
      <t>ショトク</t>
    </rPh>
    <phoneticPr fontId="3"/>
  </si>
  <si>
    <t>所得金額</t>
    <rPh sb="0" eb="2">
      <t>ショトク</t>
    </rPh>
    <rPh sb="2" eb="4">
      <t>キンガク</t>
    </rPh>
    <phoneticPr fontId="3"/>
  </si>
  <si>
    <t/>
  </si>
  <si>
    <t>円</t>
  </si>
  <si>
    <t>医療費控除</t>
  </si>
  <si>
    <t>社会保険の種類</t>
  </si>
  <si>
    <t>寡婦、ひとり親控除</t>
    <rPh sb="6" eb="7">
      <t>オヤ</t>
    </rPh>
    <phoneticPr fontId="10"/>
  </si>
  <si>
    <t>配偶者（特別）控除</t>
    <rPh sb="4" eb="6">
      <t>トクベツ</t>
    </rPh>
    <phoneticPr fontId="10"/>
  </si>
  <si>
    <t>業</t>
  </si>
  <si>
    <t>　また、複数年金収入がある場合はすべて入力してください。</t>
    <rPh sb="4" eb="6">
      <t>フクスウ</t>
    </rPh>
    <rPh sb="6" eb="8">
      <t>ネンキン</t>
    </rPh>
    <rPh sb="8" eb="10">
      <t>シュウニュウ</t>
    </rPh>
    <rPh sb="13" eb="15">
      <t>バアイ</t>
    </rPh>
    <rPh sb="19" eb="21">
      <t>ニュウリョク</t>
    </rPh>
    <phoneticPr fontId="3"/>
  </si>
  <si>
    <t>農   業</t>
  </si>
  <si>
    <t>社会保険料</t>
    <rPh sb="4" eb="5">
      <t>リョウ</t>
    </rPh>
    <phoneticPr fontId="10"/>
  </si>
  <si>
    <t>⑥</t>
  </si>
  <si>
    <t>①公的年金の源泉徴収票より、「支払金額」を入力してください。</t>
    <rPh sb="1" eb="3">
      <t>コウテキ</t>
    </rPh>
    <rPh sb="3" eb="5">
      <t>ネンキン</t>
    </rPh>
    <rPh sb="6" eb="8">
      <t>ゲンセン</t>
    </rPh>
    <rPh sb="8" eb="11">
      <t>チョウシュウヒョウ</t>
    </rPh>
    <rPh sb="15" eb="17">
      <t>シハライ</t>
    </rPh>
    <rPh sb="17" eb="19">
      <t>キンガク</t>
    </rPh>
    <rPh sb="21" eb="23">
      <t>ニュウリョク</t>
    </rPh>
    <phoneticPr fontId="3"/>
  </si>
  <si>
    <t>不　動　産</t>
  </si>
  <si>
    <t>⑭</t>
  </si>
  <si>
    <t>控　　　除</t>
    <rPh sb="0" eb="1">
      <t>ヒカエ</t>
    </rPh>
    <rPh sb="4" eb="5">
      <t>ジョ</t>
    </rPh>
    <phoneticPr fontId="10"/>
  </si>
  <si>
    <t>介護医療保険料</t>
    <rPh sb="0" eb="2">
      <t>カイゴ</t>
    </rPh>
    <rPh sb="2" eb="4">
      <t>イリョウ</t>
    </rPh>
    <rPh sb="4" eb="6">
      <t>ホケン</t>
    </rPh>
    <rPh sb="6" eb="7">
      <t>リョウ</t>
    </rPh>
    <phoneticPr fontId="3"/>
  </si>
  <si>
    <t>①該当する所得項目にそれぞれ入力をしてください。</t>
    <rPh sb="1" eb="3">
      <t>ガイトウ</t>
    </rPh>
    <rPh sb="5" eb="7">
      <t>ショトク</t>
    </rPh>
    <rPh sb="7" eb="9">
      <t>コウモク</t>
    </rPh>
    <rPh sb="14" eb="16">
      <t>ニュウリョク</t>
    </rPh>
    <phoneticPr fontId="3"/>
  </si>
  <si>
    <t>利　　　子</t>
  </si>
  <si>
    <t>損害保険料</t>
    <rPh sb="0" eb="2">
      <t>ソンガイ</t>
    </rPh>
    <rPh sb="2" eb="5">
      <t>ホケンリョウ</t>
    </rPh>
    <phoneticPr fontId="3"/>
  </si>
  <si>
    <t>※期限内の申告をお願いします。</t>
    <rPh sb="1" eb="3">
      <t>キゲン</t>
    </rPh>
    <rPh sb="3" eb="4">
      <t>ナイ</t>
    </rPh>
    <rPh sb="5" eb="7">
      <t>シンコク</t>
    </rPh>
    <rPh sb="9" eb="10">
      <t>ネガ</t>
    </rPh>
    <phoneticPr fontId="3"/>
  </si>
  <si>
    <t>④</t>
  </si>
  <si>
    <t>配　　　当</t>
  </si>
  <si>
    <t>配　偶　者　氏　名</t>
    <rPh sb="0" eb="1">
      <t>クバ</t>
    </rPh>
    <rPh sb="2" eb="3">
      <t>グウ</t>
    </rPh>
    <rPh sb="4" eb="5">
      <t>シャ</t>
    </rPh>
    <rPh sb="6" eb="7">
      <t>シ</t>
    </rPh>
    <rPh sb="8" eb="9">
      <t>メイ</t>
    </rPh>
    <phoneticPr fontId="3"/>
  </si>
  <si>
    <t>新生命保険料の計</t>
    <rPh sb="0" eb="1">
      <t>シン</t>
    </rPh>
    <rPh sb="1" eb="3">
      <t>セイメイ</t>
    </rPh>
    <phoneticPr fontId="10"/>
  </si>
  <si>
    <t>旧生命保険料の計</t>
    <rPh sb="0" eb="1">
      <t>キュウ</t>
    </rPh>
    <rPh sb="1" eb="3">
      <t>セイメイ</t>
    </rPh>
    <phoneticPr fontId="10"/>
  </si>
  <si>
    <t>⑤</t>
  </si>
  <si>
    <t>同一生計配偶者控除配偶者特別控除配偶者控除</t>
    <rPh sb="0" eb="2">
      <t>ドウイツ</t>
    </rPh>
    <rPh sb="2" eb="4">
      <t>セイケイ</t>
    </rPh>
    <rPh sb="4" eb="7">
      <t>ハイグウシャ</t>
    </rPh>
    <rPh sb="7" eb="9">
      <t>コウジョ</t>
    </rPh>
    <rPh sb="9" eb="12">
      <t>ハイグウシャ</t>
    </rPh>
    <rPh sb="12" eb="14">
      <t>トクベツ</t>
    </rPh>
    <rPh sb="14" eb="16">
      <t>コウジョ</t>
    </rPh>
    <rPh sb="16" eb="19">
      <t>ハイグウシャ</t>
    </rPh>
    <rPh sb="19" eb="21">
      <t>コウジョ</t>
    </rPh>
    <phoneticPr fontId="3"/>
  </si>
  <si>
    <t>⑮</t>
  </si>
  <si>
    <t>⑦</t>
  </si>
  <si>
    <t>給　　　与</t>
  </si>
  <si>
    <t>短      期</t>
  </si>
  <si>
    <t>生命保険料</t>
  </si>
  <si>
    <t>新個人年金保険料の計</t>
    <rPh sb="0" eb="1">
      <t>シン</t>
    </rPh>
    <phoneticPr fontId="10"/>
  </si>
  <si>
    <t>旧個人年金保険料の計</t>
    <rPh sb="0" eb="1">
      <t>キュウ</t>
    </rPh>
    <phoneticPr fontId="10"/>
  </si>
  <si>
    <t>従業員の氏名</t>
    <rPh sb="0" eb="3">
      <t>ジュウギョウイン</t>
    </rPh>
    <rPh sb="4" eb="6">
      <t>シメイ</t>
    </rPh>
    <phoneticPr fontId="3"/>
  </si>
  <si>
    <t>外注工賃</t>
    <rPh sb="0" eb="2">
      <t>ガイチュウ</t>
    </rPh>
    <rPh sb="2" eb="4">
      <t>コウチン</t>
    </rPh>
    <phoneticPr fontId="3"/>
  </si>
  <si>
    <t>雑</t>
  </si>
  <si>
    <t>現住所</t>
    <rPh sb="0" eb="3">
      <t>ゲンジュウショ</t>
    </rPh>
    <phoneticPr fontId="3"/>
  </si>
  <si>
    <t>従業員名</t>
    <rPh sb="0" eb="3">
      <t>ジュウギョウイン</t>
    </rPh>
    <rPh sb="3" eb="4">
      <t>メイ</t>
    </rPh>
    <phoneticPr fontId="3"/>
  </si>
  <si>
    <t>地震保険料控除</t>
    <rPh sb="0" eb="2">
      <t>ジシン</t>
    </rPh>
    <phoneticPr fontId="10"/>
  </si>
  <si>
    <t>公的年金等</t>
  </si>
  <si>
    <t>⑩</t>
  </si>
  <si>
    <t>控　　  除</t>
    <rPh sb="0" eb="1">
      <t>ヒカエ</t>
    </rPh>
    <rPh sb="5" eb="6">
      <t>ジョ</t>
    </rPh>
    <phoneticPr fontId="10"/>
  </si>
  <si>
    <t>⑯</t>
  </si>
  <si>
    <t>差引原価(キ－ク)</t>
    <rPh sb="0" eb="2">
      <t>サシヒキ</t>
    </rPh>
    <rPh sb="2" eb="4">
      <t>ゲンカ</t>
    </rPh>
    <phoneticPr fontId="3"/>
  </si>
  <si>
    <t>介護医療保険料の計</t>
    <rPh sb="0" eb="2">
      <t>カイゴ</t>
    </rPh>
    <rPh sb="2" eb="4">
      <t>イリョウ</t>
    </rPh>
    <phoneticPr fontId="10"/>
  </si>
  <si>
    <t>そ  の  他</t>
  </si>
  <si>
    <t>長      期</t>
  </si>
  <si>
    <t>昭和</t>
    <rPh sb="0" eb="2">
      <t>ショウワ</t>
    </rPh>
    <phoneticPr fontId="3"/>
  </si>
  <si>
    <t>扶　養　控　除</t>
  </si>
  <si>
    <t>一      時</t>
  </si>
  <si>
    <t>⑧</t>
  </si>
  <si>
    <t>氏名</t>
    <rPh sb="0" eb="2">
      <t>シメイ</t>
    </rPh>
    <phoneticPr fontId="3"/>
  </si>
  <si>
    <t>特別控除　Ｃ</t>
    <rPh sb="0" eb="2">
      <t>トクベツ</t>
    </rPh>
    <rPh sb="2" eb="4">
      <t>コウジョ</t>
    </rPh>
    <phoneticPr fontId="3"/>
  </si>
  <si>
    <t>合計所得金額</t>
    <rPh sb="0" eb="2">
      <t>ゴウケイ</t>
    </rPh>
    <rPh sb="2" eb="4">
      <t>ショトク</t>
    </rPh>
    <rPh sb="4" eb="6">
      <t>キンガク</t>
    </rPh>
    <phoneticPr fontId="3"/>
  </si>
  <si>
    <t>⑪</t>
  </si>
  <si>
    <t>年額</t>
    <rPh sb="0" eb="2">
      <t>ネンガク</t>
    </rPh>
    <phoneticPr fontId="3"/>
  </si>
  <si>
    <t>②入力がおわりましたら↓のボタンをクリック</t>
  </si>
  <si>
    <t>①</t>
  </si>
  <si>
    <t>総所得金額等の5%と10万円のいずれか少ない金額
セルフメディケーション税制の場合(12,000円)</t>
    <rPh sb="0" eb="3">
      <t>ソウショトク</t>
    </rPh>
    <rPh sb="3" eb="5">
      <t>キンガク</t>
    </rPh>
    <rPh sb="5" eb="6">
      <t>トウ</t>
    </rPh>
    <rPh sb="12" eb="14">
      <t>マンエン</t>
    </rPh>
    <rPh sb="19" eb="20">
      <t>スク</t>
    </rPh>
    <rPh sb="22" eb="24">
      <t>キンガク</t>
    </rPh>
    <rPh sb="36" eb="38">
      <t>ゼイセイ</t>
    </rPh>
    <rPh sb="39" eb="41">
      <t>バアイ</t>
    </rPh>
    <rPh sb="48" eb="49">
      <t>エン</t>
    </rPh>
    <phoneticPr fontId="3"/>
  </si>
  <si>
    <t>⑨</t>
  </si>
  <si>
    <t>②</t>
  </si>
  <si>
    <t>給与収入合計</t>
    <rPh sb="0" eb="2">
      <t>キュウヨ</t>
    </rPh>
    <rPh sb="2" eb="4">
      <t>シュウニュウ</t>
    </rPh>
    <rPh sb="4" eb="6">
      <t>ゴウケイ</t>
    </rPh>
    <phoneticPr fontId="3"/>
  </si>
  <si>
    <t>③</t>
  </si>
  <si>
    <t>総合譲渡・一時</t>
  </si>
  <si>
    <t>⑫</t>
  </si>
  <si>
    <t>生命保険料控除</t>
  </si>
  <si>
    <t>支払金額</t>
    <rPh sb="0" eb="2">
      <t>シハライ</t>
    </rPh>
    <rPh sb="2" eb="4">
      <t>キンガク</t>
    </rPh>
    <phoneticPr fontId="3"/>
  </si>
  <si>
    <t>理　由</t>
    <rPh sb="0" eb="1">
      <t>リ</t>
    </rPh>
    <rPh sb="2" eb="3">
      <t>ヨシ</t>
    </rPh>
    <phoneticPr fontId="3"/>
  </si>
  <si>
    <t>区
分</t>
    <rPh sb="0" eb="1">
      <t>ク</t>
    </rPh>
    <rPh sb="2" eb="3">
      <t>ブン</t>
    </rPh>
    <phoneticPr fontId="62"/>
  </si>
  <si>
    <t>４　所得から差し引かれる金額に関する事項</t>
    <rPh sb="2" eb="4">
      <t>ショトク</t>
    </rPh>
    <rPh sb="6" eb="9">
      <t>サシヒ</t>
    </rPh>
    <rPh sb="12" eb="14">
      <t>キンガク</t>
    </rPh>
    <rPh sb="15" eb="16">
      <t>カン</t>
    </rPh>
    <rPh sb="18" eb="20">
      <t>ジコウ</t>
    </rPh>
    <phoneticPr fontId="10"/>
  </si>
  <si>
    <t>オ</t>
  </si>
  <si>
    <t>種苗費</t>
    <rPh sb="0" eb="2">
      <t>シュビョウ</t>
    </rPh>
    <rPh sb="2" eb="3">
      <t>ヒ</t>
    </rPh>
    <phoneticPr fontId="3"/>
  </si>
  <si>
    <t>雑損控除</t>
  </si>
  <si>
    <t>損害の原因</t>
  </si>
  <si>
    <t>損害年月日</t>
  </si>
  <si>
    <t>令和</t>
    <rPh sb="0" eb="2">
      <t>レイワ</t>
    </rPh>
    <phoneticPr fontId="3"/>
  </si>
  <si>
    <t>損害を受けた資産の種類</t>
  </si>
  <si>
    <t>差引損失額のうち災害関連支出の金額</t>
  </si>
  <si>
    <t>申告書の医療費控除の「支払医療費」欄に転記してください。</t>
  </si>
  <si>
    <t>損害金額</t>
  </si>
  <si>
    <t>電話</t>
    <rPh sb="0" eb="2">
      <t>デンワ</t>
    </rPh>
    <phoneticPr fontId="3"/>
  </si>
  <si>
    <t>●給与・賃金</t>
    <rPh sb="1" eb="3">
      <t>キュウヨ</t>
    </rPh>
    <rPh sb="4" eb="6">
      <t>チンギン</t>
    </rPh>
    <phoneticPr fontId="3"/>
  </si>
  <si>
    <t>保険金などで補てんされる金額</t>
    <rPh sb="2" eb="3">
      <t>キン</t>
    </rPh>
    <rPh sb="6" eb="7">
      <t>ポ</t>
    </rPh>
    <phoneticPr fontId="10"/>
  </si>
  <si>
    <t>医療費の区分</t>
    <rPh sb="0" eb="3">
      <t>イリョウヒ</t>
    </rPh>
    <rPh sb="4" eb="6">
      <t>クブン</t>
    </rPh>
    <phoneticPr fontId="10"/>
  </si>
  <si>
    <t>宛名番号</t>
    <rPh sb="0" eb="2">
      <t>アテナ</t>
    </rPh>
    <rPh sb="2" eb="4">
      <t>バンゴウ</t>
    </rPh>
    <phoneticPr fontId="3"/>
  </si>
  <si>
    <t>支払った医療費等</t>
    <rPh sb="7" eb="8">
      <t>トウ</t>
    </rPh>
    <phoneticPr fontId="10"/>
  </si>
  <si>
    <t>その他</t>
    <rPh sb="2" eb="3">
      <t>タ</t>
    </rPh>
    <phoneticPr fontId="3"/>
  </si>
  <si>
    <t>Ｃ</t>
  </si>
  <si>
    <t>支払った保険料の額</t>
    <rPh sb="0" eb="2">
      <t>シハラ</t>
    </rPh>
    <rPh sb="4" eb="7">
      <t>ホケンリョウ</t>
    </rPh>
    <rPh sb="8" eb="9">
      <t>ガク</t>
    </rPh>
    <phoneticPr fontId="62"/>
  </si>
  <si>
    <t>国民健康保険・後期高齢者医療保険</t>
    <rPh sb="0" eb="2">
      <t>コクミン</t>
    </rPh>
    <rPh sb="2" eb="4">
      <t>ケンコウ</t>
    </rPh>
    <rPh sb="4" eb="6">
      <t>ホケン</t>
    </rPh>
    <rPh sb="7" eb="9">
      <t>コウキ</t>
    </rPh>
    <rPh sb="9" eb="11">
      <t>コウレイ</t>
    </rPh>
    <rPh sb="11" eb="12">
      <t>シャ</t>
    </rPh>
    <rPh sb="12" eb="14">
      <t>イリョウ</t>
    </rPh>
    <rPh sb="14" eb="16">
      <t>ホケン</t>
    </rPh>
    <phoneticPr fontId="3"/>
  </si>
  <si>
    <t>国民年金</t>
    <rPh sb="0" eb="2">
      <t>コクミン</t>
    </rPh>
    <rPh sb="2" eb="4">
      <t>ネンキン</t>
    </rPh>
    <phoneticPr fontId="3"/>
  </si>
  <si>
    <t>介護保険</t>
    <rPh sb="0" eb="2">
      <t>カイゴ</t>
    </rPh>
    <rPh sb="2" eb="4">
      <t>ホケン</t>
    </rPh>
    <phoneticPr fontId="3"/>
  </si>
  <si>
    <t>償却率</t>
    <rPh sb="0" eb="3">
      <t>ショウキャクリツ</t>
    </rPh>
    <phoneticPr fontId="3"/>
  </si>
  <si>
    <t>賞　　与</t>
    <rPh sb="0" eb="1">
      <t>ショウ</t>
    </rPh>
    <rPh sb="3" eb="4">
      <t>アタエ</t>
    </rPh>
    <phoneticPr fontId="3"/>
  </si>
  <si>
    <t>本人控除</t>
    <rPh sb="0" eb="2">
      <t>ホンニン</t>
    </rPh>
    <rPh sb="2" eb="4">
      <t>コウジョ</t>
    </rPh>
    <phoneticPr fontId="3"/>
  </si>
  <si>
    <t>合計所得75万円以下でそのうち給与所得以外の所得が10万円以下</t>
    <rPh sb="0" eb="2">
      <t>ゴウケイ</t>
    </rPh>
    <rPh sb="2" eb="4">
      <t>ショトク</t>
    </rPh>
    <rPh sb="6" eb="7">
      <t>マン</t>
    </rPh>
    <rPh sb="7" eb="10">
      <t>エンイカ</t>
    </rPh>
    <rPh sb="15" eb="17">
      <t>キュウヨ</t>
    </rPh>
    <rPh sb="17" eb="19">
      <t>ショトク</t>
    </rPh>
    <rPh sb="19" eb="21">
      <t>イガイ</t>
    </rPh>
    <rPh sb="22" eb="24">
      <t>ショトク</t>
    </rPh>
    <rPh sb="27" eb="28">
      <t>マン</t>
    </rPh>
    <rPh sb="28" eb="31">
      <t>エンイカ</t>
    </rPh>
    <phoneticPr fontId="3"/>
  </si>
  <si>
    <t>(学校名)</t>
    <rPh sb="1" eb="4">
      <t>ガッコウメイ</t>
    </rPh>
    <phoneticPr fontId="3"/>
  </si>
  <si>
    <t>⑲</t>
  </si>
  <si>
    <r>
      <t>所得金額（</t>
    </r>
    <r>
      <rPr>
        <b/>
        <sz val="6"/>
        <color rgb="FFFF0000"/>
        <rFont val="ＭＳ Ｐゴシック"/>
        <family val="3"/>
        <charset val="128"/>
      </rPr>
      <t>A</t>
    </r>
    <r>
      <rPr>
        <sz val="6"/>
        <rFont val="ＭＳ Ｐゴシック"/>
        <family val="3"/>
        <charset val="128"/>
      </rPr>
      <t>-B-C)</t>
    </r>
    <rPh sb="0" eb="2">
      <t>ショトク</t>
    </rPh>
    <rPh sb="2" eb="4">
      <t>キンガク</t>
    </rPh>
    <phoneticPr fontId="3"/>
  </si>
  <si>
    <t>個人番号</t>
    <rPh sb="0" eb="2">
      <t>コジン</t>
    </rPh>
    <rPh sb="2" eb="4">
      <t>バンゴウ</t>
    </rPh>
    <phoneticPr fontId="3"/>
  </si>
  <si>
    <t>生年月日</t>
    <rPh sb="0" eb="2">
      <t>セイネン</t>
    </rPh>
    <rPh sb="2" eb="4">
      <t>ガッピ</t>
    </rPh>
    <phoneticPr fontId="3"/>
  </si>
  <si>
    <t>通信費</t>
    <rPh sb="0" eb="3">
      <t>ツウシンヒ</t>
    </rPh>
    <phoneticPr fontId="3"/>
  </si>
  <si>
    <t>科目</t>
    <rPh sb="0" eb="2">
      <t>カモク</t>
    </rPh>
    <phoneticPr fontId="3"/>
  </si>
  <si>
    <t>⑸</t>
  </si>
  <si>
    <t>同・別居</t>
    <rPh sb="0" eb="1">
      <t>ドウ</t>
    </rPh>
    <rPh sb="2" eb="4">
      <t>ベッキョ</t>
    </rPh>
    <phoneticPr fontId="3"/>
  </si>
  <si>
    <t>６月</t>
  </si>
  <si>
    <t>月　収</t>
    <rPh sb="0" eb="1">
      <t>ツキ</t>
    </rPh>
    <rPh sb="2" eb="3">
      <t>オサム</t>
    </rPh>
    <phoneticPr fontId="3"/>
  </si>
  <si>
    <t>障害者</t>
    <rPh sb="0" eb="3">
      <t>ショウガイシャ</t>
    </rPh>
    <phoneticPr fontId="3"/>
  </si>
  <si>
    <t>給与から差し引き（特別徴収）</t>
    <rPh sb="0" eb="2">
      <t>キュウヨ</t>
    </rPh>
    <rPh sb="4" eb="5">
      <t>サ</t>
    </rPh>
    <rPh sb="6" eb="7">
      <t>ヒ</t>
    </rPh>
    <rPh sb="9" eb="11">
      <t>トクベツ</t>
    </rPh>
    <rPh sb="11" eb="13">
      <t>チョウシュウ</t>
    </rPh>
    <phoneticPr fontId="3"/>
  </si>
  <si>
    <t>配偶者の所得</t>
    <rPh sb="0" eb="3">
      <t>ハイグウシャ</t>
    </rPh>
    <rPh sb="4" eb="6">
      <t>ショトク</t>
    </rPh>
    <phoneticPr fontId="3"/>
  </si>
  <si>
    <t>※地代・家賃の内訳</t>
    <rPh sb="1" eb="3">
      <t>チダイ</t>
    </rPh>
    <rPh sb="4" eb="6">
      <t>ヤチン</t>
    </rPh>
    <rPh sb="7" eb="9">
      <t>ウチワケ</t>
    </rPh>
    <phoneticPr fontId="3"/>
  </si>
  <si>
    <t>生 年 月 日</t>
    <rPh sb="0" eb="1">
      <t>ショウ</t>
    </rPh>
    <rPh sb="2" eb="3">
      <t>トシ</t>
    </rPh>
    <rPh sb="4" eb="5">
      <t>ツキ</t>
    </rPh>
    <rPh sb="6" eb="7">
      <t>ヒ</t>
    </rPh>
    <phoneticPr fontId="3"/>
  </si>
  <si>
    <t>種目</t>
    <rPh sb="0" eb="2">
      <t>シュモク</t>
    </rPh>
    <phoneticPr fontId="3"/>
  </si>
  <si>
    <t>⑳ 扶 養 親 族</t>
    <rPh sb="2" eb="3">
      <t>タモツ</t>
    </rPh>
    <rPh sb="4" eb="5">
      <t>オサム</t>
    </rPh>
    <rPh sb="6" eb="7">
      <t>オヤ</t>
    </rPh>
    <rPh sb="8" eb="9">
      <t>ゾク</t>
    </rPh>
    <phoneticPr fontId="3"/>
  </si>
  <si>
    <t>続柄</t>
    <rPh sb="0" eb="2">
      <t>ゾクガラ</t>
    </rPh>
    <phoneticPr fontId="3"/>
  </si>
  <si>
    <t>氏　名</t>
    <rPh sb="0" eb="1">
      <t>シ</t>
    </rPh>
    <rPh sb="2" eb="3">
      <t>メイ</t>
    </rPh>
    <phoneticPr fontId="3"/>
  </si>
  <si>
    <t>A</t>
  </si>
  <si>
    <t>（赤字の時は0円）</t>
    <rPh sb="1" eb="3">
      <t>アカジ</t>
    </rPh>
    <rPh sb="4" eb="5">
      <t>トキ</t>
    </rPh>
    <rPh sb="7" eb="8">
      <t>エン</t>
    </rPh>
    <phoneticPr fontId="10"/>
  </si>
  <si>
    <t>総合譲渡</t>
  </si>
  <si>
    <t>合　計</t>
    <rPh sb="0" eb="1">
      <t>ゴウ</t>
    </rPh>
    <rPh sb="2" eb="3">
      <t>ケイ</t>
    </rPh>
    <phoneticPr fontId="3"/>
  </si>
  <si>
    <t>保険金などで
補てんされる金額</t>
    <rPh sb="13" eb="15">
      <t>キンガク</t>
    </rPh>
    <phoneticPr fontId="10"/>
  </si>
  <si>
    <t>13　譲渡・一時所得のある人</t>
    <rPh sb="3" eb="5">
      <t>ジョウト</t>
    </rPh>
    <rPh sb="6" eb="8">
      <t>イチジ</t>
    </rPh>
    <rPh sb="8" eb="10">
      <t>ショトク</t>
    </rPh>
    <rPh sb="13" eb="14">
      <t>ヒト</t>
    </rPh>
    <phoneticPr fontId="10"/>
  </si>
  <si>
    <t>㉔医療費
控除</t>
    <rPh sb="1" eb="4">
      <t>イリョウヒ</t>
    </rPh>
    <rPh sb="5" eb="7">
      <t>コウジョ</t>
    </rPh>
    <phoneticPr fontId="3"/>
  </si>
  <si>
    <t>㉓</t>
  </si>
  <si>
    <t>入  力</t>
    <rPh sb="0" eb="1">
      <t>イリ</t>
    </rPh>
    <rPh sb="3" eb="4">
      <t>チカラ</t>
    </rPh>
    <phoneticPr fontId="3"/>
  </si>
  <si>
    <t>委託料</t>
    <rPh sb="0" eb="3">
      <t>イタクリョウ</t>
    </rPh>
    <phoneticPr fontId="3"/>
  </si>
  <si>
    <t>※セルフメディケーション税制による医療費控除の特例を選択する場合は、「医療費控除」の「区分」欄
　　に「１」と記入してください。
※別居の場合、裏面の「12別居の扶養親族等に関する事項」も記入</t>
    <rPh sb="12" eb="14">
      <t>ゼイセイ</t>
    </rPh>
    <rPh sb="17" eb="20">
      <t>イリョウヒ</t>
    </rPh>
    <rPh sb="20" eb="22">
      <t>コウジョ</t>
    </rPh>
    <rPh sb="23" eb="25">
      <t>トクレイ</t>
    </rPh>
    <rPh sb="26" eb="28">
      <t>センタク</t>
    </rPh>
    <rPh sb="30" eb="32">
      <t>バアイ</t>
    </rPh>
    <rPh sb="35" eb="38">
      <t>イリョウヒ</t>
    </rPh>
    <rPh sb="38" eb="40">
      <t>コウジョ</t>
    </rPh>
    <rPh sb="43" eb="45">
      <t>クブン</t>
    </rPh>
    <rPh sb="46" eb="47">
      <t>ラン</t>
    </rPh>
    <rPh sb="55" eb="57">
      <t>キニュウ</t>
    </rPh>
    <rPh sb="66" eb="68">
      <t>ベッキョ</t>
    </rPh>
    <rPh sb="69" eb="71">
      <t>バアイ</t>
    </rPh>
    <rPh sb="72" eb="74">
      <t>ウラメン</t>
    </rPh>
    <rPh sb="78" eb="80">
      <t>ベッキョ</t>
    </rPh>
    <rPh sb="81" eb="83">
      <t>フヨウ</t>
    </rPh>
    <rPh sb="83" eb="85">
      <t>シンゾク</t>
    </rPh>
    <rPh sb="85" eb="86">
      <t>トウ</t>
    </rPh>
    <rPh sb="87" eb="88">
      <t>カン</t>
    </rPh>
    <rPh sb="90" eb="92">
      <t>ジコウ</t>
    </rPh>
    <rPh sb="94" eb="96">
      <t>キニュウ</t>
    </rPh>
    <phoneticPr fontId="3"/>
  </si>
  <si>
    <t>自分で納付（普通徴収）</t>
    <rPh sb="0" eb="2">
      <t>ジブン</t>
    </rPh>
    <rPh sb="3" eb="5">
      <t>ノウフ</t>
    </rPh>
    <rPh sb="6" eb="8">
      <t>フツウ</t>
    </rPh>
    <rPh sb="8" eb="10">
      <t>チョウシュウ</t>
    </rPh>
    <phoneticPr fontId="3"/>
  </si>
  <si>
    <t>経　費</t>
    <rPh sb="0" eb="1">
      <t>キョウ</t>
    </rPh>
    <rPh sb="2" eb="3">
      <t>ヒ</t>
    </rPh>
    <phoneticPr fontId="3"/>
  </si>
  <si>
    <t>専従者控除額Ｃ</t>
    <rPh sb="0" eb="3">
      <t>センジュウシャ</t>
    </rPh>
    <rPh sb="3" eb="6">
      <t>コウジョガク</t>
    </rPh>
    <phoneticPr fontId="3"/>
  </si>
  <si>
    <t>⑱</t>
  </si>
  <si>
    <t>家事消費</t>
    <rPh sb="0" eb="2">
      <t>カジ</t>
    </rPh>
    <rPh sb="2" eb="4">
      <t>ショウヒ</t>
    </rPh>
    <phoneticPr fontId="3"/>
  </si>
  <si>
    <t>２ 収　入　金　額　等</t>
    <rPh sb="2" eb="5">
      <t>シュウニュウ</t>
    </rPh>
    <rPh sb="6" eb="9">
      <t>キンガク</t>
    </rPh>
    <rPh sb="10" eb="11">
      <t>トウ</t>
    </rPh>
    <phoneticPr fontId="10"/>
  </si>
  <si>
    <t>該当個所を☑チェック</t>
    <rPh sb="0" eb="2">
      <t>ガイトウ</t>
    </rPh>
    <rPh sb="2" eb="3">
      <t>コ</t>
    </rPh>
    <rPh sb="3" eb="4">
      <t>ショ</t>
    </rPh>
    <phoneticPr fontId="3"/>
  </si>
  <si>
    <t>フリガナ</t>
  </si>
  <si>
    <t>電話番号</t>
    <rPh sb="0" eb="2">
      <t>デンワ</t>
    </rPh>
    <rPh sb="2" eb="4">
      <t>バンゴウ</t>
    </rPh>
    <phoneticPr fontId="3"/>
  </si>
  <si>
    <t>総分</t>
    <rPh sb="0" eb="1">
      <t>ソウ</t>
    </rPh>
    <rPh sb="1" eb="2">
      <t>ブン</t>
    </rPh>
    <phoneticPr fontId="3"/>
  </si>
  <si>
    <t>１月１日現在
の住所</t>
    <rPh sb="1" eb="2">
      <t>ガツ</t>
    </rPh>
    <rPh sb="3" eb="4">
      <t>ニチ</t>
    </rPh>
    <rPh sb="4" eb="6">
      <t>ゲンザイ</t>
    </rPh>
    <rPh sb="8" eb="10">
      <t>ジュウショ</t>
    </rPh>
    <phoneticPr fontId="3"/>
  </si>
  <si>
    <t>㉔</t>
  </si>
  <si>
    <t>Ｇ</t>
  </si>
  <si>
    <t>南風原町長　殿</t>
    <rPh sb="0" eb="3">
      <t>ハエバル</t>
    </rPh>
    <rPh sb="3" eb="5">
      <t>チョウチョウ</t>
    </rPh>
    <rPh sb="6" eb="7">
      <t>ドノ</t>
    </rPh>
    <phoneticPr fontId="3"/>
  </si>
  <si>
    <t>償期</t>
    <rPh sb="0" eb="1">
      <t>ショウ</t>
    </rPh>
    <rPh sb="1" eb="2">
      <t>キ</t>
    </rPh>
    <phoneticPr fontId="3"/>
  </si>
  <si>
    <t>控除の区分</t>
    <rPh sb="0" eb="2">
      <t>コウジョ</t>
    </rPh>
    <rPh sb="3" eb="5">
      <t>クブン</t>
    </rPh>
    <phoneticPr fontId="3"/>
  </si>
  <si>
    <t>Ｆ</t>
  </si>
  <si>
    <t>金額（円）</t>
    <rPh sb="0" eb="2">
      <t>キンガク</t>
    </rPh>
    <rPh sb="3" eb="4">
      <t>エン</t>
    </rPh>
    <phoneticPr fontId="3"/>
  </si>
  <si>
    <t>年　　月　　日</t>
    <rPh sb="0" eb="1">
      <t>ネン</t>
    </rPh>
    <rPh sb="3" eb="4">
      <t>ガツ</t>
    </rPh>
    <rPh sb="6" eb="7">
      <t>ニチ</t>
    </rPh>
    <phoneticPr fontId="3"/>
  </si>
  <si>
    <t>提出</t>
    <rPh sb="0" eb="2">
      <t>テイシュツ</t>
    </rPh>
    <phoneticPr fontId="3"/>
  </si>
  <si>
    <t>代理申告の
委任を受けた者</t>
    <rPh sb="0" eb="2">
      <t>ダイリ</t>
    </rPh>
    <rPh sb="2" eb="4">
      <t>シンコク</t>
    </rPh>
    <rPh sb="6" eb="8">
      <t>イニン</t>
    </rPh>
    <rPh sb="9" eb="10">
      <t>ウ</t>
    </rPh>
    <rPh sb="12" eb="13">
      <t>モノ</t>
    </rPh>
    <phoneticPr fontId="3"/>
  </si>
  <si>
    <t>住所</t>
    <rPh sb="0" eb="2">
      <t>ジュウショ</t>
    </rPh>
    <phoneticPr fontId="3"/>
  </si>
  <si>
    <t>を受給していた</t>
    <rPh sb="1" eb="3">
      <t>ジュキュウ</t>
    </rPh>
    <phoneticPr fontId="3"/>
  </si>
  <si>
    <t>勤労学生、障害者
控　　　　　除</t>
    <rPh sb="0" eb="2">
      <t>キンロウ</t>
    </rPh>
    <rPh sb="2" eb="4">
      <t>ガクセイ</t>
    </rPh>
    <rPh sb="5" eb="8">
      <t>ショウガイシャ</t>
    </rPh>
    <rPh sb="9" eb="10">
      <t>ヒカエ</t>
    </rPh>
    <rPh sb="15" eb="16">
      <t>ジョ</t>
    </rPh>
    <phoneticPr fontId="10"/>
  </si>
  <si>
    <t>遺族年金
障害年金
生活保護</t>
    <rPh sb="0" eb="2">
      <t>イゾク</t>
    </rPh>
    <rPh sb="2" eb="4">
      <t>ネンキン</t>
    </rPh>
    <rPh sb="5" eb="7">
      <t>ショウガイ</t>
    </rPh>
    <rPh sb="7" eb="9">
      <t>ネンキン</t>
    </rPh>
    <rPh sb="10" eb="12">
      <t>セイカツ</t>
    </rPh>
    <rPh sb="12" eb="14">
      <t>ホゴ</t>
    </rPh>
    <phoneticPr fontId="3"/>
  </si>
  <si>
    <t>　　　　</t>
  </si>
  <si>
    <t>下記の人から扶養または援助を受けていた</t>
    <rPh sb="0" eb="2">
      <t>カキ</t>
    </rPh>
    <rPh sb="3" eb="4">
      <t>ヒト</t>
    </rPh>
    <rPh sb="6" eb="8">
      <t>フヨウ</t>
    </rPh>
    <rPh sb="11" eb="13">
      <t>エンジョ</t>
    </rPh>
    <rPh sb="14" eb="15">
      <t>ウ</t>
    </rPh>
    <phoneticPr fontId="3"/>
  </si>
  <si>
    <r>
      <rPr>
        <b/>
        <sz val="9"/>
        <rFont val="ＭＳ Ｐゴシック"/>
        <family val="3"/>
        <charset val="128"/>
      </rPr>
      <t>１</t>
    </r>
    <r>
      <rPr>
        <b/>
        <sz val="7"/>
        <rFont val="ＭＳ Ｐゴシック"/>
        <family val="3"/>
        <charset val="128"/>
      </rPr>
      <t>収入がなかった人の記入欄</t>
    </r>
    <rPh sb="1" eb="3">
      <t>シュウニュウ</t>
    </rPh>
    <rPh sb="8" eb="9">
      <t>ヒト</t>
    </rPh>
    <rPh sb="10" eb="13">
      <t>キニュウラン</t>
    </rPh>
    <phoneticPr fontId="3"/>
  </si>
  <si>
    <t>3 所　得　金　額</t>
    <rPh sb="2" eb="5">
      <t>ショトク</t>
    </rPh>
    <rPh sb="6" eb="9">
      <t>キンガク</t>
    </rPh>
    <phoneticPr fontId="10"/>
  </si>
  <si>
    <t>5所得から差し引かれる金額</t>
    <rPh sb="1" eb="3">
      <t>ショトク</t>
    </rPh>
    <rPh sb="5" eb="8">
      <t>サシヒ</t>
    </rPh>
    <rPh sb="11" eb="13">
      <t>キンガク</t>
    </rPh>
    <phoneticPr fontId="10"/>
  </si>
  <si>
    <t>⑰</t>
  </si>
  <si>
    <t>⑳</t>
  </si>
  <si>
    <t>12　別居の扶養親族等に関する事項</t>
    <rPh sb="3" eb="5">
      <t>ベッキョ</t>
    </rPh>
    <rPh sb="6" eb="8">
      <t>フヨウ</t>
    </rPh>
    <rPh sb="8" eb="10">
      <t>シンゾク</t>
    </rPh>
    <rPh sb="10" eb="11">
      <t>トウ</t>
    </rPh>
    <rPh sb="12" eb="13">
      <t>カン</t>
    </rPh>
    <rPh sb="15" eb="17">
      <t>ジコウ</t>
    </rPh>
    <phoneticPr fontId="10"/>
  </si>
  <si>
    <t>㉑</t>
  </si>
  <si>
    <t>㉒</t>
  </si>
  <si>
    <t>㉕</t>
  </si>
  <si>
    <t>㉖</t>
  </si>
  <si>
    <t>届出人</t>
    <rPh sb="0" eb="2">
      <t>トドケデ</t>
    </rPh>
    <rPh sb="2" eb="3">
      <t>ニン</t>
    </rPh>
    <phoneticPr fontId="3"/>
  </si>
  <si>
    <t>本人確認</t>
    <rPh sb="0" eb="2">
      <t>ホンニン</t>
    </rPh>
    <rPh sb="2" eb="4">
      <t>カクニン</t>
    </rPh>
    <phoneticPr fontId="3"/>
  </si>
  <si>
    <t>□その他（　　　　　　　　　）</t>
    <rPh sb="3" eb="4">
      <t>タ</t>
    </rPh>
    <phoneticPr fontId="3"/>
  </si>
  <si>
    <t>農薬衛生費</t>
    <rPh sb="0" eb="2">
      <t>ノウヤク</t>
    </rPh>
    <rPh sb="2" eb="5">
      <t>エイセイヒ</t>
    </rPh>
    <phoneticPr fontId="3"/>
  </si>
  <si>
    <t>□マイナンバーカード　　□運転免許証</t>
    <rPh sb="13" eb="15">
      <t>ウンテン</t>
    </rPh>
    <rPh sb="15" eb="18">
      <t>メンキョショウ</t>
    </rPh>
    <phoneticPr fontId="3"/>
  </si>
  <si>
    <t>・控除</t>
    <rPh sb="1" eb="3">
      <t>コウジョ</t>
    </rPh>
    <phoneticPr fontId="3"/>
  </si>
  <si>
    <t>（有・無）</t>
    <rPh sb="1" eb="2">
      <t>ア</t>
    </rPh>
    <rPh sb="3" eb="4">
      <t>ナ</t>
    </rPh>
    <phoneticPr fontId="3"/>
  </si>
  <si>
    <t>・扶養</t>
    <rPh sb="1" eb="3">
      <t>フヨウ</t>
    </rPh>
    <phoneticPr fontId="3"/>
  </si>
  <si>
    <t>裏面もお読みください。</t>
    <rPh sb="0" eb="2">
      <t>ウラメン</t>
    </rPh>
    <rPh sb="4" eb="5">
      <t>ヨ</t>
    </rPh>
    <phoneticPr fontId="3"/>
  </si>
  <si>
    <t>受 付 者</t>
    <rPh sb="0" eb="1">
      <t>ウケ</t>
    </rPh>
    <rPh sb="2" eb="3">
      <t>ヅケ</t>
    </rPh>
    <rPh sb="4" eb="5">
      <t>シャ</t>
    </rPh>
    <phoneticPr fontId="3"/>
  </si>
  <si>
    <t>旧個人年金保険料</t>
    <rPh sb="0" eb="1">
      <t>キュウ</t>
    </rPh>
    <rPh sb="1" eb="3">
      <t>コジン</t>
    </rPh>
    <rPh sb="3" eb="5">
      <t>ネンキン</t>
    </rPh>
    <rPh sb="5" eb="8">
      <t>ホケンリョウ</t>
    </rPh>
    <phoneticPr fontId="3"/>
  </si>
  <si>
    <t>点  検</t>
    <rPh sb="0" eb="1">
      <t>テン</t>
    </rPh>
    <rPh sb="3" eb="4">
      <t>ケン</t>
    </rPh>
    <phoneticPr fontId="3"/>
  </si>
  <si>
    <t>雑  損  控  除</t>
  </si>
  <si>
    <t xml:space="preserve"> ⑲</t>
  </si>
  <si>
    <t xml:space="preserve"> ⑯～⑱</t>
  </si>
  <si>
    <t>寡婦・ひとり親</t>
  </si>
  <si>
    <t>がん検診</t>
    <rPh sb="2" eb="4">
      <t>ケンシン</t>
    </rPh>
    <phoneticPr fontId="10"/>
  </si>
  <si>
    <t>勤労学生</t>
  </si>
  <si>
    <t>消耗品費</t>
    <rPh sb="0" eb="3">
      <t>ショウモウヒン</t>
    </rPh>
    <rPh sb="3" eb="4">
      <t>ヒ</t>
    </rPh>
    <phoneticPr fontId="3"/>
  </si>
  <si>
    <t>障害者</t>
  </si>
  <si>
    <t>８　不動産所得のある人</t>
    <rPh sb="2" eb="5">
      <t>フドウサン</t>
    </rPh>
    <rPh sb="5" eb="7">
      <t>ショトク</t>
    </rPh>
    <rPh sb="10" eb="11">
      <t>ヒト</t>
    </rPh>
    <phoneticPr fontId="10"/>
  </si>
  <si>
    <t>　雇用主の発行する源泉徴収票や給与証明等の無い方は下記へ雇用主から月別の収入を証明してもらって下さい。なお、勤務先が一定でない場合は日給及び勤務日数を記入してして下さい。</t>
    <rPh sb="1" eb="4">
      <t>コヨウヌシ</t>
    </rPh>
    <rPh sb="5" eb="7">
      <t>ハッコウ</t>
    </rPh>
    <rPh sb="9" eb="14">
      <t>ゲンセンチョウシュウヒョウ</t>
    </rPh>
    <rPh sb="15" eb="17">
      <t>キュウヨ</t>
    </rPh>
    <rPh sb="17" eb="20">
      <t>ショウメイトウ</t>
    </rPh>
    <rPh sb="21" eb="22">
      <t>ナ</t>
    </rPh>
    <rPh sb="23" eb="24">
      <t>カタ</t>
    </rPh>
    <rPh sb="25" eb="27">
      <t>カキ</t>
    </rPh>
    <rPh sb="28" eb="31">
      <t>コヨウヌシ</t>
    </rPh>
    <rPh sb="33" eb="35">
      <t>ツキベツ</t>
    </rPh>
    <rPh sb="36" eb="38">
      <t>シュウニュウ</t>
    </rPh>
    <rPh sb="39" eb="41">
      <t>ショウメイ</t>
    </rPh>
    <rPh sb="47" eb="48">
      <t>クダ</t>
    </rPh>
    <rPh sb="54" eb="57">
      <t>キンムサキ</t>
    </rPh>
    <rPh sb="58" eb="60">
      <t>イッテイ</t>
    </rPh>
    <rPh sb="63" eb="65">
      <t>バアイ</t>
    </rPh>
    <rPh sb="66" eb="68">
      <t>ニッキュウ</t>
    </rPh>
    <rPh sb="68" eb="69">
      <t>オヨ</t>
    </rPh>
    <rPh sb="70" eb="72">
      <t>キンム</t>
    </rPh>
    <rPh sb="72" eb="74">
      <t>ニッスウ</t>
    </rPh>
    <rPh sb="75" eb="77">
      <t>キニュウ</t>
    </rPh>
    <rPh sb="81" eb="82">
      <t>クダ</t>
    </rPh>
    <phoneticPr fontId="3"/>
  </si>
  <si>
    <t>　上記のとおり、正に収入があったことを申告します。</t>
    <rPh sb="1" eb="3">
      <t>ジョウキ</t>
    </rPh>
    <rPh sb="8" eb="9">
      <t>マサ</t>
    </rPh>
    <rPh sb="10" eb="12">
      <t>シュウニュウ</t>
    </rPh>
    <rPh sb="19" eb="21">
      <t>シンコク</t>
    </rPh>
    <phoneticPr fontId="3"/>
  </si>
  <si>
    <t>社会保険料</t>
    <rPh sb="0" eb="2">
      <t>シャカイ</t>
    </rPh>
    <rPh sb="2" eb="5">
      <t>ホケンリョウ</t>
    </rPh>
    <phoneticPr fontId="3"/>
  </si>
  <si>
    <t>円</t>
    <rPh sb="0" eb="1">
      <t>エン</t>
    </rPh>
    <phoneticPr fontId="3"/>
  </si>
  <si>
    <t>月</t>
    <rPh sb="0" eb="1">
      <t>ツキ</t>
    </rPh>
    <phoneticPr fontId="3"/>
  </si>
  <si>
    <t>雑費</t>
    <rPh sb="0" eb="2">
      <t>ザッピ</t>
    </rPh>
    <phoneticPr fontId="3"/>
  </si>
  <si>
    <t>賞与等</t>
    <rPh sb="0" eb="2">
      <t>ショウヨ</t>
    </rPh>
    <rPh sb="2" eb="3">
      <t>トウ</t>
    </rPh>
    <phoneticPr fontId="3"/>
  </si>
  <si>
    <t>Ｅ</t>
  </si>
  <si>
    <t>Ａ</t>
  </si>
  <si>
    <t>日数</t>
    <rPh sb="0" eb="2">
      <t>ニッスウ</t>
    </rPh>
    <phoneticPr fontId="3"/>
  </si>
  <si>
    <t>日給</t>
    <rPh sb="0" eb="2">
      <t>ニッキュウ</t>
    </rPh>
    <phoneticPr fontId="3"/>
  </si>
  <si>
    <t>業種名</t>
    <rPh sb="0" eb="2">
      <t>ギョウシュ</t>
    </rPh>
    <rPh sb="2" eb="3">
      <t>メイ</t>
    </rPh>
    <phoneticPr fontId="3"/>
  </si>
  <si>
    <t>病院・薬局などの支払先の名称</t>
    <rPh sb="0" eb="2">
      <t>ビョウイン</t>
    </rPh>
    <rPh sb="3" eb="5">
      <t>ヤッキョク</t>
    </rPh>
    <rPh sb="8" eb="10">
      <t>シハライ</t>
    </rPh>
    <rPh sb="10" eb="11">
      <t>サキ</t>
    </rPh>
    <rPh sb="12" eb="14">
      <t>メイショウ</t>
    </rPh>
    <phoneticPr fontId="10"/>
  </si>
  <si>
    <t>月　　額</t>
    <rPh sb="0" eb="1">
      <t>ツキ</t>
    </rPh>
    <rPh sb="3" eb="4">
      <t>ガク</t>
    </rPh>
    <phoneticPr fontId="3"/>
  </si>
  <si>
    <t>月　　額</t>
  </si>
  <si>
    <t>旧生命保険料</t>
    <rPh sb="0" eb="1">
      <t>キュウ</t>
    </rPh>
    <rPh sb="1" eb="3">
      <t>セイメイ</t>
    </rPh>
    <rPh sb="3" eb="6">
      <t>ホケンリョウ</t>
    </rPh>
    <phoneticPr fontId="3"/>
  </si>
  <si>
    <t>支払者の「名称」及び「法人番号又は所在地」等</t>
    <rPh sb="0" eb="3">
      <t>シハライシャ</t>
    </rPh>
    <rPh sb="5" eb="7">
      <t>メイショウ</t>
    </rPh>
    <rPh sb="8" eb="9">
      <t>オヨ</t>
    </rPh>
    <rPh sb="11" eb="13">
      <t>ホウジン</t>
    </rPh>
    <rPh sb="13" eb="15">
      <t>バンゴウ</t>
    </rPh>
    <rPh sb="15" eb="16">
      <t>マタ</t>
    </rPh>
    <rPh sb="17" eb="20">
      <t>ショザイチ</t>
    </rPh>
    <rPh sb="21" eb="22">
      <t>トウ</t>
    </rPh>
    <phoneticPr fontId="3"/>
  </si>
  <si>
    <t>日数</t>
  </si>
  <si>
    <t>都道府県</t>
    <rPh sb="0" eb="4">
      <t>トドウフケン</t>
    </rPh>
    <phoneticPr fontId="3"/>
  </si>
  <si>
    <t>死別</t>
    <rPh sb="0" eb="2">
      <t>シベツ</t>
    </rPh>
    <phoneticPr fontId="3"/>
  </si>
  <si>
    <t>日給</t>
  </si>
  <si>
    <t>月</t>
  </si>
  <si>
    <t>法人番号又は所在地</t>
    <rPh sb="0" eb="2">
      <t>ホウジン</t>
    </rPh>
    <rPh sb="2" eb="4">
      <t>バンゴウ</t>
    </rPh>
    <rPh sb="4" eb="5">
      <t>マタ</t>
    </rPh>
    <rPh sb="6" eb="9">
      <t>ショザイチ</t>
    </rPh>
    <phoneticPr fontId="3"/>
  </si>
  <si>
    <t>それ以外に生命保険料控除証明書があれば、入力してください。</t>
    <rPh sb="2" eb="4">
      <t>イガイ</t>
    </rPh>
    <rPh sb="5" eb="7">
      <t>セイメイ</t>
    </rPh>
    <rPh sb="7" eb="10">
      <t>ホケンリョウ</t>
    </rPh>
    <rPh sb="10" eb="12">
      <t>コウジョ</t>
    </rPh>
    <rPh sb="12" eb="15">
      <t>ショウメイショ</t>
    </rPh>
    <rPh sb="20" eb="22">
      <t>ニュウリョク</t>
    </rPh>
    <phoneticPr fontId="3"/>
  </si>
  <si>
    <t>事業所名</t>
    <rPh sb="0" eb="3">
      <t>ジギョウショ</t>
    </rPh>
    <rPh sb="3" eb="4">
      <t>メイ</t>
    </rPh>
    <phoneticPr fontId="3"/>
  </si>
  <si>
    <t>雇用主から証明がもらえない（自己記入）場合の署名欄</t>
    <rPh sb="0" eb="3">
      <t>コヨウヌシ</t>
    </rPh>
    <rPh sb="5" eb="7">
      <t>ショウメイ</t>
    </rPh>
    <rPh sb="14" eb="16">
      <t>ジコ</t>
    </rPh>
    <rPh sb="16" eb="18">
      <t>キニュウ</t>
    </rPh>
    <rPh sb="19" eb="21">
      <t>バアイ</t>
    </rPh>
    <rPh sb="22" eb="25">
      <t>ショメイラン</t>
    </rPh>
    <phoneticPr fontId="3"/>
  </si>
  <si>
    <t>代表者</t>
    <rPh sb="0" eb="3">
      <t>ダイヒョウシャ</t>
    </rPh>
    <phoneticPr fontId="3"/>
  </si>
  <si>
    <t>必要経費</t>
    <rPh sb="0" eb="2">
      <t>ヒツヨウ</t>
    </rPh>
    <rPh sb="2" eb="4">
      <t>ケイヒ</t>
    </rPh>
    <phoneticPr fontId="3"/>
  </si>
  <si>
    <t>㊞</t>
  </si>
  <si>
    <t>所在地</t>
    <rPh sb="0" eb="3">
      <t>ショザイチ</t>
    </rPh>
    <phoneticPr fontId="3"/>
  </si>
  <si>
    <t>１０月</t>
  </si>
  <si>
    <t>名　称</t>
    <rPh sb="0" eb="1">
      <t>ナ</t>
    </rPh>
    <rPh sb="2" eb="3">
      <t>ショウ</t>
    </rPh>
    <phoneticPr fontId="3"/>
  </si>
  <si>
    <t>帳簿記帳</t>
    <rPh sb="0" eb="2">
      <t>チョウボ</t>
    </rPh>
    <rPh sb="2" eb="4">
      <t>キチョウ</t>
    </rPh>
    <phoneticPr fontId="3"/>
  </si>
  <si>
    <t>領収書確認</t>
    <rPh sb="0" eb="3">
      <t>リョウシュウショ</t>
    </rPh>
    <rPh sb="3" eb="5">
      <t>カクニン</t>
    </rPh>
    <phoneticPr fontId="3"/>
  </si>
  <si>
    <t>ア</t>
  </si>
  <si>
    <t>氏　　　　　　　名</t>
    <rPh sb="0" eb="1">
      <t>シ</t>
    </rPh>
    <rPh sb="8" eb="9">
      <t>メイ</t>
    </rPh>
    <phoneticPr fontId="3"/>
  </si>
  <si>
    <t>ひとり親</t>
    <rPh sb="3" eb="4">
      <t>オヤ</t>
    </rPh>
    <phoneticPr fontId="3"/>
  </si>
  <si>
    <t>イ</t>
  </si>
  <si>
    <t>①医療費控除の情報を入力して下さい。</t>
    <rPh sb="1" eb="4">
      <t>イリョウヒ</t>
    </rPh>
    <rPh sb="4" eb="6">
      <t>コウジョ</t>
    </rPh>
    <rPh sb="7" eb="9">
      <t>ジョウホウ</t>
    </rPh>
    <rPh sb="10" eb="12">
      <t>ニュウリョク</t>
    </rPh>
    <rPh sb="14" eb="15">
      <t>クダ</t>
    </rPh>
    <phoneticPr fontId="3"/>
  </si>
  <si>
    <t>ウ</t>
  </si>
  <si>
    <t>エ</t>
  </si>
  <si>
    <t>カ</t>
  </si>
  <si>
    <t>キ</t>
  </si>
  <si>
    <t>ク</t>
  </si>
  <si>
    <t>ケ</t>
  </si>
  <si>
    <t>「薬局などの支払先の名称」ごとにまとめて記入することができます。</t>
    <rPh sb="1" eb="3">
      <t>ヤッキョク</t>
    </rPh>
    <rPh sb="6" eb="8">
      <t>シハライ</t>
    </rPh>
    <rPh sb="8" eb="9">
      <t>サキ</t>
    </rPh>
    <rPh sb="10" eb="12">
      <t>メイショウ</t>
    </rPh>
    <rPh sb="20" eb="22">
      <t>キニュウ</t>
    </rPh>
    <phoneticPr fontId="10"/>
  </si>
  <si>
    <t>①②</t>
  </si>
  <si>
    <t>（㋑＋㋓）</t>
  </si>
  <si>
    <t xml:space="preserve"> 支払者の「名称」及び「法人番号又は所在地」等</t>
    <rPh sb="1" eb="4">
      <t>シハライシャ</t>
    </rPh>
    <rPh sb="6" eb="8">
      <t>メイショウ</t>
    </rPh>
    <rPh sb="9" eb="10">
      <t>オヨ</t>
    </rPh>
    <rPh sb="12" eb="14">
      <t>ホウジン</t>
    </rPh>
    <rPh sb="14" eb="16">
      <t>バンゴウ</t>
    </rPh>
    <rPh sb="16" eb="17">
      <t>マタ</t>
    </rPh>
    <rPh sb="18" eb="21">
      <t>ショザイチ</t>
    </rPh>
    <rPh sb="22" eb="23">
      <t>トウ</t>
    </rPh>
    <phoneticPr fontId="3"/>
  </si>
  <si>
    <t>Ｂ</t>
  </si>
  <si>
    <t>令和</t>
    <rPh sb="0" eb="2">
      <t>レイワ</t>
    </rPh>
    <phoneticPr fontId="10"/>
  </si>
  <si>
    <t xml:space="preserve"> 物件の名称</t>
    <rPh sb="1" eb="3">
      <t>ブッケン</t>
    </rPh>
    <rPh sb="4" eb="6">
      <t>メイショウ</t>
    </rPh>
    <phoneticPr fontId="3"/>
  </si>
  <si>
    <t>総経費（ケ＋コ）Ｂ</t>
    <rPh sb="0" eb="3">
      <t>ソウケイヒ</t>
    </rPh>
    <phoneticPr fontId="3"/>
  </si>
  <si>
    <t>不動産収入の合計</t>
    <rPh sb="0" eb="3">
      <t>フドウサン</t>
    </rPh>
    <rPh sb="3" eb="5">
      <t>シュウニュウ</t>
    </rPh>
    <rPh sb="6" eb="8">
      <t>ゴウケイ</t>
    </rPh>
    <phoneticPr fontId="3"/>
  </si>
  <si>
    <t>－</t>
  </si>
  <si>
    <t>(2) 医薬品の名称</t>
    <rPh sb="4" eb="7">
      <t>イヤクヒン</t>
    </rPh>
    <rPh sb="8" eb="10">
      <t>メイショウ</t>
    </rPh>
    <phoneticPr fontId="10"/>
  </si>
  <si>
    <t>●専従者控除</t>
    <rPh sb="1" eb="4">
      <t>センジュウシャ</t>
    </rPh>
    <rPh sb="4" eb="6">
      <t>コウジョ</t>
    </rPh>
    <phoneticPr fontId="3"/>
  </si>
  <si>
    <t>７　事業(営業・農業等)に関する事項(１月１日～12月31日まで)</t>
    <rPh sb="2" eb="4">
      <t>ジギョウ</t>
    </rPh>
    <rPh sb="5" eb="7">
      <t>エイギョウ</t>
    </rPh>
    <rPh sb="8" eb="10">
      <t>ノウギョウ</t>
    </rPh>
    <rPh sb="10" eb="11">
      <t>トウ</t>
    </rPh>
    <rPh sb="13" eb="14">
      <t>カン</t>
    </rPh>
    <rPh sb="16" eb="18">
      <t>ジコウ</t>
    </rPh>
    <rPh sb="20" eb="21">
      <t>ガツ</t>
    </rPh>
    <rPh sb="22" eb="23">
      <t>ニチ</t>
    </rPh>
    <rPh sb="26" eb="27">
      <t>ガツ</t>
    </rPh>
    <rPh sb="29" eb="30">
      <t>ニチ</t>
    </rPh>
    <phoneticPr fontId="10"/>
  </si>
  <si>
    <t>売上原価</t>
    <rPh sb="0" eb="2">
      <t>ウリアゲ</t>
    </rPh>
    <rPh sb="2" eb="4">
      <t>ゲンカ</t>
    </rPh>
    <phoneticPr fontId="3"/>
  </si>
  <si>
    <t>経費</t>
    <rPh sb="0" eb="2">
      <t>ケイヒ</t>
    </rPh>
    <phoneticPr fontId="3"/>
  </si>
  <si>
    <t>売上（収入）金額</t>
    <rPh sb="0" eb="2">
      <t>ウリアゲ</t>
    </rPh>
    <rPh sb="3" eb="5">
      <t>シュウニュウ</t>
    </rPh>
    <rPh sb="6" eb="8">
      <t>キンガク</t>
    </rPh>
    <phoneticPr fontId="3"/>
  </si>
  <si>
    <t>度</t>
    <rPh sb="0" eb="1">
      <t>ド</t>
    </rPh>
    <phoneticPr fontId="3"/>
  </si>
  <si>
    <t>その他収入</t>
    <rPh sb="2" eb="3">
      <t>タ</t>
    </rPh>
    <rPh sb="3" eb="5">
      <t>シュウニュウ</t>
    </rPh>
    <phoneticPr fontId="3"/>
  </si>
  <si>
    <t>従事月数</t>
    <rPh sb="0" eb="2">
      <t>ジュウジ</t>
    </rPh>
    <rPh sb="2" eb="4">
      <t>ツキスウ</t>
    </rPh>
    <phoneticPr fontId="3"/>
  </si>
  <si>
    <t>配偶者</t>
    <rPh sb="0" eb="3">
      <t>ハイグウシャ</t>
    </rPh>
    <phoneticPr fontId="3"/>
  </si>
  <si>
    <t>期首商品棚卸高</t>
    <rPh sb="0" eb="2">
      <t>キシュ</t>
    </rPh>
    <rPh sb="2" eb="4">
      <t>ショウヒン</t>
    </rPh>
    <rPh sb="4" eb="5">
      <t>タナ</t>
    </rPh>
    <rPh sb="5" eb="6">
      <t>オロシ</t>
    </rPh>
    <rPh sb="6" eb="7">
      <t>ダカ</t>
    </rPh>
    <phoneticPr fontId="3"/>
  </si>
  <si>
    <t>収入金額・原価</t>
    <rPh sb="0" eb="2">
      <t>シュウニュウ</t>
    </rPh>
    <rPh sb="2" eb="4">
      <t>キンガク</t>
    </rPh>
    <rPh sb="5" eb="7">
      <t>ゲンカ</t>
    </rPh>
    <phoneticPr fontId="3"/>
  </si>
  <si>
    <t>期末商品棚卸高</t>
    <rPh sb="0" eb="2">
      <t>キマツ</t>
    </rPh>
    <rPh sb="2" eb="4">
      <t>ショウヒン</t>
    </rPh>
    <rPh sb="4" eb="6">
      <t>タナオロ</t>
    </rPh>
    <rPh sb="6" eb="7">
      <t>タカ</t>
    </rPh>
    <phoneticPr fontId="3"/>
  </si>
  <si>
    <t>給与・賃金</t>
    <rPh sb="0" eb="2">
      <t>キュウヨ</t>
    </rPh>
    <rPh sb="3" eb="5">
      <t>チンギン</t>
    </rPh>
    <phoneticPr fontId="3"/>
  </si>
  <si>
    <t>農具費</t>
    <rPh sb="0" eb="2">
      <t>ノウグ</t>
    </rPh>
    <rPh sb="2" eb="3">
      <t>ヒ</t>
    </rPh>
    <phoneticPr fontId="3"/>
  </si>
  <si>
    <t>農薬衛生費</t>
    <rPh sb="0" eb="2">
      <t>ノウヤク</t>
    </rPh>
    <rPh sb="2" eb="4">
      <t>エイセイ</t>
    </rPh>
    <rPh sb="4" eb="5">
      <t>ヒ</t>
    </rPh>
    <phoneticPr fontId="3"/>
  </si>
  <si>
    <t>資材</t>
    <rPh sb="0" eb="2">
      <t>シザイ</t>
    </rPh>
    <phoneticPr fontId="3"/>
  </si>
  <si>
    <t>従業員氏名</t>
    <rPh sb="0" eb="3">
      <t>ジュウギョウイン</t>
    </rPh>
    <rPh sb="3" eb="5">
      <t>シメイ</t>
    </rPh>
    <phoneticPr fontId="3"/>
  </si>
  <si>
    <t>続
柄</t>
    <rPh sb="0" eb="1">
      <t>ゾク</t>
    </rPh>
    <rPh sb="2" eb="3">
      <t>エ</t>
    </rPh>
    <phoneticPr fontId="3"/>
  </si>
  <si>
    <t>小計(ア＋イ＋ウ＋エ)</t>
    <rPh sb="0" eb="2">
      <t>ショウケイ</t>
    </rPh>
    <phoneticPr fontId="3"/>
  </si>
  <si>
    <t>小計(オ＋カ)</t>
    <rPh sb="0" eb="2">
      <t>ショウケイ</t>
    </rPh>
    <phoneticPr fontId="3"/>
  </si>
  <si>
    <t>医療費通知などの書類は裏面に貼り付けてください。</t>
    <rPh sb="0" eb="3">
      <t>イリョウヒ</t>
    </rPh>
    <rPh sb="3" eb="5">
      <t>ツウチ</t>
    </rPh>
    <rPh sb="8" eb="10">
      <t>ショルイ</t>
    </rPh>
    <rPh sb="11" eb="13">
      <t>ウラメン</t>
    </rPh>
    <rPh sb="14" eb="15">
      <t>ハ</t>
    </rPh>
    <rPh sb="16" eb="17">
      <t>ツ</t>
    </rPh>
    <phoneticPr fontId="10"/>
  </si>
  <si>
    <t>（㋐＋㋒）</t>
  </si>
  <si>
    <t>経　　　費　つづき</t>
    <rPh sb="0" eb="1">
      <t>キョウ</t>
    </rPh>
    <rPh sb="4" eb="5">
      <t>ヒ</t>
    </rPh>
    <phoneticPr fontId="3"/>
  </si>
  <si>
    <t>外注公費</t>
    <rPh sb="0" eb="2">
      <t>ガイチュウ</t>
    </rPh>
    <rPh sb="2" eb="4">
      <t>コウヒ</t>
    </rPh>
    <phoneticPr fontId="3"/>
  </si>
  <si>
    <t>地代・家賃</t>
    <rPh sb="0" eb="2">
      <t>チダイ</t>
    </rPh>
    <rPh sb="3" eb="5">
      <t>ヤチン</t>
    </rPh>
    <phoneticPr fontId="3"/>
  </si>
  <si>
    <t>減価償却費</t>
    <rPh sb="0" eb="2">
      <t>ゲンカ</t>
    </rPh>
    <rPh sb="2" eb="5">
      <t>ショウキャクヒ</t>
    </rPh>
    <phoneticPr fontId="3"/>
  </si>
  <si>
    <t>租税公課</t>
    <rPh sb="0" eb="2">
      <t>ソゼイ</t>
    </rPh>
    <rPh sb="2" eb="4">
      <t>コウカ</t>
    </rPh>
    <phoneticPr fontId="3"/>
  </si>
  <si>
    <t>水道光熱費</t>
    <rPh sb="0" eb="2">
      <t>スイドウ</t>
    </rPh>
    <rPh sb="2" eb="5">
      <t>コウネツヒ</t>
    </rPh>
    <phoneticPr fontId="3"/>
  </si>
  <si>
    <t>氏 名</t>
    <rPh sb="0" eb="1">
      <t>シ</t>
    </rPh>
    <rPh sb="2" eb="3">
      <t>メイ</t>
    </rPh>
    <phoneticPr fontId="10"/>
  </si>
  <si>
    <t>旅費交通費</t>
    <rPh sb="0" eb="2">
      <t>リョヒ</t>
    </rPh>
    <rPh sb="2" eb="5">
      <t>コウツウヒ</t>
    </rPh>
    <phoneticPr fontId="3"/>
  </si>
  <si>
    <t>修繕費</t>
    <rPh sb="0" eb="3">
      <t>シュウゼンヒ</t>
    </rPh>
    <phoneticPr fontId="3"/>
  </si>
  <si>
    <t>経費計コ</t>
    <rPh sb="0" eb="2">
      <t>ケイヒ</t>
    </rPh>
    <rPh sb="2" eb="3">
      <t>ケイ</t>
    </rPh>
    <phoneticPr fontId="3"/>
  </si>
  <si>
    <t>等 級</t>
    <rPh sb="0" eb="1">
      <t>トウ</t>
    </rPh>
    <rPh sb="2" eb="3">
      <t>キュウ</t>
    </rPh>
    <phoneticPr fontId="3"/>
  </si>
  <si>
    <t>医療を受けた方の氏名</t>
    <rPh sb="0" eb="2">
      <t>イリョウ</t>
    </rPh>
    <rPh sb="3" eb="4">
      <t>ウ</t>
    </rPh>
    <rPh sb="6" eb="7">
      <t>カタ</t>
    </rPh>
    <rPh sb="8" eb="10">
      <t>シメイ</t>
    </rPh>
    <phoneticPr fontId="10"/>
  </si>
  <si>
    <t>介護保険サービス</t>
    <rPh sb="0" eb="2">
      <t>カイゴ</t>
    </rPh>
    <rPh sb="2" eb="4">
      <t>ホケン</t>
    </rPh>
    <phoneticPr fontId="10"/>
  </si>
  <si>
    <t>科　　　目</t>
    <rPh sb="0" eb="1">
      <t>カ</t>
    </rPh>
    <rPh sb="4" eb="5">
      <t>メ</t>
    </rPh>
    <phoneticPr fontId="3"/>
  </si>
  <si>
    <r>
      <t>所得金額（</t>
    </r>
    <r>
      <rPr>
        <b/>
        <sz val="9"/>
        <color rgb="FFFF0000"/>
        <rFont val="ＭＳ Ｐゴシック"/>
        <family val="3"/>
        <charset val="128"/>
      </rPr>
      <t>Ａ</t>
    </r>
    <r>
      <rPr>
        <sz val="9"/>
        <rFont val="ＭＳ Ｐゴシック"/>
        <family val="3"/>
        <charset val="128"/>
      </rPr>
      <t>－Ｂ－Ｃ）</t>
    </r>
    <rPh sb="0" eb="2">
      <t>ショトク</t>
    </rPh>
    <rPh sb="2" eb="4">
      <t>キンガク</t>
    </rPh>
    <phoneticPr fontId="3"/>
  </si>
  <si>
    <t>所在地の共同募金、日赤支部分</t>
    <rPh sb="0" eb="3">
      <t>ショザイチ</t>
    </rPh>
    <rPh sb="4" eb="6">
      <t>キョウドウ</t>
    </rPh>
    <rPh sb="6" eb="8">
      <t>ボキン</t>
    </rPh>
    <rPh sb="9" eb="11">
      <t>ニッセキ</t>
    </rPh>
    <rPh sb="11" eb="13">
      <t>シブ</t>
    </rPh>
    <rPh sb="13" eb="14">
      <t>ブン</t>
    </rPh>
    <phoneticPr fontId="3"/>
  </si>
  <si>
    <t>㋐</t>
  </si>
  <si>
    <t>期末商品棚卸高</t>
  </si>
  <si>
    <t>月額</t>
    <rPh sb="0" eb="2">
      <t>ゲツガク</t>
    </rPh>
    <phoneticPr fontId="3"/>
  </si>
  <si>
    <t>月数</t>
    <rPh sb="0" eb="2">
      <t>ツキスウ</t>
    </rPh>
    <phoneticPr fontId="3"/>
  </si>
  <si>
    <t>社会保険料</t>
    <rPh sb="0" eb="2">
      <t>シャカイ</t>
    </rPh>
    <rPh sb="2" eb="4">
      <t>ホケン</t>
    </rPh>
    <rPh sb="4" eb="5">
      <t>リョウ</t>
    </rPh>
    <phoneticPr fontId="3"/>
  </si>
  <si>
    <t>地代</t>
    <rPh sb="0" eb="2">
      <t>チダイ</t>
    </rPh>
    <phoneticPr fontId="3"/>
  </si>
  <si>
    <t>駐車場</t>
    <rPh sb="0" eb="3">
      <t>チュウシャジョウ</t>
    </rPh>
    <phoneticPr fontId="3"/>
  </si>
  <si>
    <t>権利金</t>
    <rPh sb="0" eb="3">
      <t>ケンリキン</t>
    </rPh>
    <phoneticPr fontId="3"/>
  </si>
  <si>
    <t>更新料</t>
    <rPh sb="0" eb="3">
      <t>コウシンリョウ</t>
    </rPh>
    <phoneticPr fontId="3"/>
  </si>
  <si>
    <t>種　類</t>
    <rPh sb="0" eb="1">
      <t>タネ</t>
    </rPh>
    <rPh sb="2" eb="3">
      <t>タグイ</t>
    </rPh>
    <phoneticPr fontId="3"/>
  </si>
  <si>
    <t>家　賃</t>
    <rPh sb="0" eb="1">
      <t>イエ</t>
    </rPh>
    <rPh sb="2" eb="3">
      <t>チン</t>
    </rPh>
    <phoneticPr fontId="3"/>
  </si>
  <si>
    <t>取得年月日</t>
    <rPh sb="0" eb="2">
      <t>シュトク</t>
    </rPh>
    <rPh sb="2" eb="5">
      <t>ネンガッピ</t>
    </rPh>
    <phoneticPr fontId="3"/>
  </si>
  <si>
    <t>地　代</t>
    <rPh sb="0" eb="1">
      <t>チ</t>
    </rPh>
    <rPh sb="2" eb="3">
      <t>ダイ</t>
    </rPh>
    <phoneticPr fontId="3"/>
  </si>
  <si>
    <t>Ｄ×0.05</t>
  </si>
  <si>
    <t>借入金利子</t>
    <rPh sb="0" eb="3">
      <t>カリイレキン</t>
    </rPh>
    <rPh sb="3" eb="5">
      <t>リシ</t>
    </rPh>
    <phoneticPr fontId="3"/>
  </si>
  <si>
    <t>総経費</t>
    <rPh sb="0" eb="3">
      <t>ソウケイヒ</t>
    </rPh>
    <phoneticPr fontId="3"/>
  </si>
  <si>
    <t>専従者控除額</t>
    <rPh sb="0" eb="3">
      <t>センジュウシャ</t>
    </rPh>
    <rPh sb="3" eb="6">
      <t>コウジョガク</t>
    </rPh>
    <phoneticPr fontId="3"/>
  </si>
  <si>
    <t>総経費（ケ＋コ）</t>
    <rPh sb="0" eb="3">
      <t>ソウケイヒ</t>
    </rPh>
    <phoneticPr fontId="3"/>
  </si>
  <si>
    <t>※給料・賃金の内訳</t>
    <rPh sb="1" eb="3">
      <t>キュウリョウ</t>
    </rPh>
    <rPh sb="4" eb="6">
      <t>チンギン</t>
    </rPh>
    <rPh sb="7" eb="9">
      <t>ウチワケ</t>
    </rPh>
    <phoneticPr fontId="3"/>
  </si>
  <si>
    <t>※減価償却費の内訳</t>
    <rPh sb="1" eb="6">
      <t>ゲンカショウキャクヒ</t>
    </rPh>
    <rPh sb="7" eb="9">
      <t>ウチワケ</t>
    </rPh>
    <phoneticPr fontId="3"/>
  </si>
  <si>
    <t>※専従者控除の内訳</t>
    <rPh sb="1" eb="4">
      <t>センジュウシャ</t>
    </rPh>
    <rPh sb="4" eb="6">
      <t>コウジョ</t>
    </rPh>
    <rPh sb="7" eb="9">
      <t>ウチワケ</t>
    </rPh>
    <phoneticPr fontId="3"/>
  </si>
  <si>
    <t>新個人年金保険料</t>
    <rPh sb="0" eb="1">
      <t>シン</t>
    </rPh>
    <rPh sb="1" eb="3">
      <t>コジン</t>
    </rPh>
    <rPh sb="3" eb="5">
      <t>ネンキン</t>
    </rPh>
    <rPh sb="5" eb="8">
      <t>ホケンリョウ</t>
    </rPh>
    <phoneticPr fontId="3"/>
  </si>
  <si>
    <t>10 雑所得（公的年金等以外）のある人</t>
    <rPh sb="3" eb="6">
      <t>ザツショトク</t>
    </rPh>
    <rPh sb="7" eb="9">
      <t>コウテキ</t>
    </rPh>
    <rPh sb="9" eb="11">
      <t>ネンキン</t>
    </rPh>
    <rPh sb="11" eb="12">
      <t>トウ</t>
    </rPh>
    <rPh sb="12" eb="14">
      <t>イガイ</t>
    </rPh>
    <rPh sb="18" eb="19">
      <t>ヒト</t>
    </rPh>
    <phoneticPr fontId="3"/>
  </si>
  <si>
    <t>11 寄附金に関する事項（証明書添付）</t>
    <rPh sb="3" eb="6">
      <t>キフキン</t>
    </rPh>
    <rPh sb="7" eb="8">
      <t>カン</t>
    </rPh>
    <rPh sb="10" eb="12">
      <t>ジコウ</t>
    </rPh>
    <rPh sb="13" eb="16">
      <t>ショウメイショ</t>
    </rPh>
    <rPh sb="16" eb="18">
      <t>テンプ</t>
    </rPh>
    <phoneticPr fontId="3"/>
  </si>
  <si>
    <t>個人番号</t>
  </si>
  <si>
    <t>月</t>
    <rPh sb="0" eb="1">
      <t>ガツ</t>
    </rPh>
    <phoneticPr fontId="3"/>
  </si>
  <si>
    <t>従業員の住所</t>
    <rPh sb="0" eb="3">
      <t>ジュウギョウイン</t>
    </rPh>
    <rPh sb="4" eb="6">
      <t>ジュウショ</t>
    </rPh>
    <phoneticPr fontId="3"/>
  </si>
  <si>
    <t>年</t>
    <rPh sb="0" eb="1">
      <t>ネン</t>
    </rPh>
    <phoneticPr fontId="3"/>
  </si>
  <si>
    <t>支払額</t>
    <rPh sb="0" eb="2">
      <t>シハラ</t>
    </rPh>
    <rPh sb="2" eb="3">
      <t>ガク</t>
    </rPh>
    <phoneticPr fontId="3"/>
  </si>
  <si>
    <t>賃借物件</t>
    <rPh sb="0" eb="2">
      <t>チンシャク</t>
    </rPh>
    <rPh sb="2" eb="4">
      <t>ブッケン</t>
    </rPh>
    <phoneticPr fontId="3"/>
  </si>
  <si>
    <t>支払先住所</t>
    <rPh sb="3" eb="5">
      <t>ジュウショ</t>
    </rPh>
    <phoneticPr fontId="3"/>
  </si>
  <si>
    <t>30歳未満又は７０歳以上</t>
    <rPh sb="2" eb="3">
      <t>サイ</t>
    </rPh>
    <rPh sb="3" eb="5">
      <t>ミマン</t>
    </rPh>
    <rPh sb="5" eb="6">
      <t>マタ</t>
    </rPh>
    <rPh sb="9" eb="10">
      <t>サイ</t>
    </rPh>
    <rPh sb="10" eb="12">
      <t>イジョウ</t>
    </rPh>
    <phoneticPr fontId="3"/>
  </si>
  <si>
    <t>支払先名</t>
    <rPh sb="0" eb="3">
      <t>シハライサキ</t>
    </rPh>
    <rPh sb="3" eb="4">
      <t>メイ</t>
    </rPh>
    <phoneticPr fontId="3"/>
  </si>
  <si>
    <t>種　目</t>
    <rPh sb="0" eb="1">
      <t>タネ</t>
    </rPh>
    <rPh sb="2" eb="3">
      <t>メ</t>
    </rPh>
    <phoneticPr fontId="3"/>
  </si>
  <si>
    <t>地　代
家　賃</t>
    <rPh sb="0" eb="1">
      <t>チ</t>
    </rPh>
    <rPh sb="2" eb="3">
      <t>ダイ</t>
    </rPh>
    <rPh sb="4" eb="5">
      <t>イエ</t>
    </rPh>
    <rPh sb="6" eb="7">
      <t>チン</t>
    </rPh>
    <phoneticPr fontId="3"/>
  </si>
  <si>
    <t>資産の種類</t>
    <rPh sb="0" eb="2">
      <t>シサン</t>
    </rPh>
    <rPh sb="3" eb="5">
      <t>シュルイ</t>
    </rPh>
    <phoneticPr fontId="3"/>
  </si>
  <si>
    <t>取得価格</t>
    <rPh sb="0" eb="2">
      <t>シュトク</t>
    </rPh>
    <rPh sb="2" eb="4">
      <t>カカク</t>
    </rPh>
    <phoneticPr fontId="3"/>
  </si>
  <si>
    <t>⑴</t>
  </si>
  <si>
    <t>償却基礎額</t>
    <rPh sb="0" eb="2">
      <t>ショウキャク</t>
    </rPh>
    <rPh sb="2" eb="4">
      <t>キソ</t>
    </rPh>
    <rPh sb="4" eb="5">
      <t>ガク</t>
    </rPh>
    <phoneticPr fontId="3"/>
  </si>
  <si>
    <t>耐年</t>
  </si>
  <si>
    <t>償却額</t>
    <rPh sb="0" eb="2">
      <t>ショウキャク</t>
    </rPh>
    <rPh sb="2" eb="3">
      <t>ガク</t>
    </rPh>
    <phoneticPr fontId="3"/>
  </si>
  <si>
    <t>/12</t>
  </si>
  <si>
    <t>続柄</t>
    <rPh sb="0" eb="2">
      <t>ツヅキガラ</t>
    </rPh>
    <phoneticPr fontId="3"/>
  </si>
  <si>
    <t>控除額</t>
    <rPh sb="0" eb="3">
      <t>コウジョガク</t>
    </rPh>
    <phoneticPr fontId="3"/>
  </si>
  <si>
    <t>その他収入</t>
  </si>
  <si>
    <t xml:space="preserve">※専従者控除については、下記の①と②のいずれか少ない金額
①配偶者８６０，０００円（その他５００，０００円）
</t>
    <rPh sb="1" eb="4">
      <t>センジュウシャ</t>
    </rPh>
    <rPh sb="4" eb="6">
      <t>コウジョ</t>
    </rPh>
    <rPh sb="12" eb="14">
      <t>カキ</t>
    </rPh>
    <rPh sb="23" eb="24">
      <t>スク</t>
    </rPh>
    <rPh sb="26" eb="28">
      <t>キンガク</t>
    </rPh>
    <rPh sb="30" eb="33">
      <t>ハイグウシャ</t>
    </rPh>
    <rPh sb="40" eb="41">
      <t>エン</t>
    </rPh>
    <rPh sb="44" eb="45">
      <t>タ</t>
    </rPh>
    <rPh sb="52" eb="53">
      <t>エン</t>
    </rPh>
    <phoneticPr fontId="3"/>
  </si>
  <si>
    <t>都道府県、市区町村分</t>
    <rPh sb="0" eb="4">
      <t>トドウフケン</t>
    </rPh>
    <rPh sb="5" eb="9">
      <t>シクチョウソン</t>
    </rPh>
    <rPh sb="9" eb="10">
      <t>ブン</t>
    </rPh>
    <phoneticPr fontId="3"/>
  </si>
  <si>
    <t>条例指定分</t>
    <rPh sb="0" eb="2">
      <t>ジョウレイ</t>
    </rPh>
    <rPh sb="2" eb="5">
      <t>シテイブン</t>
    </rPh>
    <phoneticPr fontId="3"/>
  </si>
  <si>
    <t>市区町村</t>
    <rPh sb="0" eb="4">
      <t>シクチョウソン</t>
    </rPh>
    <phoneticPr fontId="3"/>
  </si>
  <si>
    <r>
      <t xml:space="preserve">償却費（定額法）
</t>
    </r>
    <r>
      <rPr>
        <sz val="5"/>
        <rFont val="ＭＳ Ｐゴシック"/>
        <family val="3"/>
        <charset val="128"/>
      </rPr>
      <t>平成19年3月31日以前に取得の場合〔旧定額法〕
（取得価格×0.9)×(耐用年数に基づく償却率）、初年度は月割り
平成19年4月１日以降の所得の場合(償却率も変更有)〔定額法〕
取得金額×耐用年数に基づく償却率、初年度は月割り</t>
    </r>
    <rPh sb="0" eb="3">
      <t>ショウキャクヒ</t>
    </rPh>
    <rPh sb="4" eb="7">
      <t>テイガクホウ</t>
    </rPh>
    <rPh sb="9" eb="11">
      <t>ヘイセイ</t>
    </rPh>
    <rPh sb="13" eb="14">
      <t>ネン</t>
    </rPh>
    <rPh sb="15" eb="16">
      <t>ガツ</t>
    </rPh>
    <rPh sb="18" eb="19">
      <t>ニチ</t>
    </rPh>
    <rPh sb="19" eb="21">
      <t>イゼン</t>
    </rPh>
    <rPh sb="22" eb="24">
      <t>シュトク</t>
    </rPh>
    <rPh sb="25" eb="27">
      <t>バアイ</t>
    </rPh>
    <rPh sb="28" eb="29">
      <t>キュウ</t>
    </rPh>
    <rPh sb="29" eb="31">
      <t>テイガク</t>
    </rPh>
    <rPh sb="31" eb="32">
      <t>ホウ</t>
    </rPh>
    <rPh sb="35" eb="37">
      <t>シュトク</t>
    </rPh>
    <rPh sb="37" eb="39">
      <t>カカク</t>
    </rPh>
    <rPh sb="46" eb="48">
      <t>タイヨウ</t>
    </rPh>
    <rPh sb="48" eb="50">
      <t>ネンスウ</t>
    </rPh>
    <rPh sb="51" eb="52">
      <t>モト</t>
    </rPh>
    <rPh sb="54" eb="56">
      <t>ショウキャク</t>
    </rPh>
    <rPh sb="56" eb="57">
      <t>リツ</t>
    </rPh>
    <rPh sb="59" eb="62">
      <t>ショネンド</t>
    </rPh>
    <rPh sb="63" eb="65">
      <t>ツキワ</t>
    </rPh>
    <rPh sb="67" eb="69">
      <t>ヘイセイ</t>
    </rPh>
    <rPh sb="71" eb="72">
      <t>ネン</t>
    </rPh>
    <rPh sb="73" eb="74">
      <t>ガツ</t>
    </rPh>
    <rPh sb="75" eb="76">
      <t>ニチ</t>
    </rPh>
    <rPh sb="76" eb="78">
      <t>イコウ</t>
    </rPh>
    <rPh sb="79" eb="81">
      <t>ショトク</t>
    </rPh>
    <rPh sb="82" eb="84">
      <t>バアイ</t>
    </rPh>
    <rPh sb="85" eb="88">
      <t>ショウキャクリツ</t>
    </rPh>
    <rPh sb="89" eb="91">
      <t>ヘンコウ</t>
    </rPh>
    <rPh sb="91" eb="92">
      <t>ア</t>
    </rPh>
    <rPh sb="94" eb="97">
      <t>テイガクホウ</t>
    </rPh>
    <rPh sb="99" eb="101">
      <t>シュトク</t>
    </rPh>
    <rPh sb="101" eb="103">
      <t>キンガク</t>
    </rPh>
    <rPh sb="104" eb="106">
      <t>タイヨウ</t>
    </rPh>
    <rPh sb="106" eb="108">
      <t>ネンスウ</t>
    </rPh>
    <rPh sb="109" eb="110">
      <t>モト</t>
    </rPh>
    <rPh sb="112" eb="114">
      <t>ショウキャク</t>
    </rPh>
    <rPh sb="114" eb="115">
      <t>リツ</t>
    </rPh>
    <rPh sb="116" eb="119">
      <t>ショネンド</t>
    </rPh>
    <rPh sb="120" eb="122">
      <t>ツキワ</t>
    </rPh>
    <phoneticPr fontId="3"/>
  </si>
  <si>
    <t>38万円以上の支払</t>
    <rPh sb="2" eb="4">
      <t>マンエン</t>
    </rPh>
    <rPh sb="4" eb="6">
      <t>イジョウ</t>
    </rPh>
    <rPh sb="7" eb="9">
      <t>シハライ</t>
    </rPh>
    <phoneticPr fontId="3"/>
  </si>
  <si>
    <t>小計(ア＋イ＋ウ＋エ)</t>
  </si>
  <si>
    <t>　「都道府県、市区町村分」、「所在地の共同募金会、日赤支部分」の各欄には、当該団体への寄附した金額を記入して下さい。
　「条例指定分」の「都道府県」、「市区町村分」の各欄には、所在地の都道府県、市区町村の条例で指定された寄付金を支出した場合にそれぞれ記入して下さい。</t>
    <rPh sb="2" eb="6">
      <t>トドウフケン</t>
    </rPh>
    <rPh sb="7" eb="11">
      <t>シクチョウソン</t>
    </rPh>
    <rPh sb="11" eb="12">
      <t>ブン</t>
    </rPh>
    <rPh sb="15" eb="18">
      <t>ショザイチ</t>
    </rPh>
    <rPh sb="19" eb="21">
      <t>キョウドウ</t>
    </rPh>
    <rPh sb="21" eb="23">
      <t>ボキン</t>
    </rPh>
    <rPh sb="23" eb="24">
      <t>カイ</t>
    </rPh>
    <rPh sb="25" eb="27">
      <t>ニッセキ</t>
    </rPh>
    <rPh sb="27" eb="29">
      <t>シブ</t>
    </rPh>
    <rPh sb="29" eb="30">
      <t>ブン</t>
    </rPh>
    <rPh sb="32" eb="34">
      <t>カクラン</t>
    </rPh>
    <rPh sb="37" eb="39">
      <t>トウガイ</t>
    </rPh>
    <rPh sb="39" eb="41">
      <t>ダンタイ</t>
    </rPh>
    <rPh sb="43" eb="45">
      <t>キフ</t>
    </rPh>
    <rPh sb="47" eb="49">
      <t>キンガク</t>
    </rPh>
    <rPh sb="50" eb="52">
      <t>キニュウ</t>
    </rPh>
    <rPh sb="54" eb="55">
      <t>クダ</t>
    </rPh>
    <rPh sb="61" eb="63">
      <t>ジョウレイ</t>
    </rPh>
    <rPh sb="63" eb="66">
      <t>シテイブン</t>
    </rPh>
    <rPh sb="69" eb="73">
      <t>トドウフケン</t>
    </rPh>
    <rPh sb="76" eb="81">
      <t>シクチョウソンブン</t>
    </rPh>
    <rPh sb="83" eb="85">
      <t>カクラン</t>
    </rPh>
    <rPh sb="88" eb="91">
      <t>ショザイチ</t>
    </rPh>
    <rPh sb="92" eb="96">
      <t>トドウフケン</t>
    </rPh>
    <rPh sb="97" eb="101">
      <t>シクチョウソン</t>
    </rPh>
    <rPh sb="102" eb="104">
      <t>ジョウレイ</t>
    </rPh>
    <rPh sb="105" eb="107">
      <t>シテイ</t>
    </rPh>
    <rPh sb="110" eb="113">
      <t>キフキン</t>
    </rPh>
    <rPh sb="114" eb="116">
      <t>シシュツ</t>
    </rPh>
    <rPh sb="118" eb="120">
      <t>バアイ</t>
    </rPh>
    <rPh sb="125" eb="127">
      <t>キニュウ</t>
    </rPh>
    <rPh sb="129" eb="130">
      <t>クダ</t>
    </rPh>
    <phoneticPr fontId="3"/>
  </si>
  <si>
    <t>※ 裏 面 へ</t>
    <rPh sb="2" eb="3">
      <t>ウラ</t>
    </rPh>
    <rPh sb="4" eb="5">
      <t>メン</t>
    </rPh>
    <phoneticPr fontId="3"/>
  </si>
  <si>
    <t>１２月</t>
  </si>
  <si>
    <t>個　人　番　号</t>
    <rPh sb="0" eb="1">
      <t>コ</t>
    </rPh>
    <rPh sb="2" eb="3">
      <t>ジン</t>
    </rPh>
    <rPh sb="4" eb="5">
      <t>バン</t>
    </rPh>
    <rPh sb="6" eb="7">
      <t>ゴウ</t>
    </rPh>
    <phoneticPr fontId="3"/>
  </si>
  <si>
    <t>留学</t>
    <rPh sb="0" eb="2">
      <t>リュウガク</t>
    </rPh>
    <phoneticPr fontId="3"/>
  </si>
  <si>
    <t>別 居 の 扶 養 親 族</t>
    <rPh sb="0" eb="1">
      <t>ベツ</t>
    </rPh>
    <rPh sb="2" eb="3">
      <t>キョ</t>
    </rPh>
    <rPh sb="6" eb="7">
      <t>タモツ</t>
    </rPh>
    <rPh sb="8" eb="9">
      <t>オサム</t>
    </rPh>
    <rPh sb="10" eb="11">
      <t>オヤ</t>
    </rPh>
    <rPh sb="12" eb="13">
      <t>ゾク</t>
    </rPh>
    <phoneticPr fontId="3"/>
  </si>
  <si>
    <t>住　　　　　　所</t>
    <rPh sb="0" eb="1">
      <t>ジュウ</t>
    </rPh>
    <rPh sb="7" eb="8">
      <t>ショ</t>
    </rPh>
    <phoneticPr fontId="3"/>
  </si>
  <si>
    <t>保険金などで補填される金額</t>
    <rPh sb="0" eb="3">
      <t>ホケンキン</t>
    </rPh>
    <rPh sb="6" eb="8">
      <t>ホテン</t>
    </rPh>
    <rPh sb="11" eb="13">
      <t>キンガク</t>
    </rPh>
    <phoneticPr fontId="10"/>
  </si>
  <si>
    <t>国　外　居　住</t>
    <rPh sb="0" eb="1">
      <t>クニ</t>
    </rPh>
    <rPh sb="2" eb="3">
      <t>ガイ</t>
    </rPh>
    <rPh sb="4" eb="5">
      <t>キョ</t>
    </rPh>
    <rPh sb="6" eb="7">
      <t>ジュウ</t>
    </rPh>
    <phoneticPr fontId="3"/>
  </si>
  <si>
    <t>14　所得金額調整控除に関する事項</t>
    <rPh sb="3" eb="5">
      <t>ショトク</t>
    </rPh>
    <rPh sb="5" eb="7">
      <t>キンガク</t>
    </rPh>
    <rPh sb="7" eb="9">
      <t>チョウセイ</t>
    </rPh>
    <rPh sb="9" eb="11">
      <t>コウジョ</t>
    </rPh>
    <rPh sb="12" eb="13">
      <t>カン</t>
    </rPh>
    <rPh sb="15" eb="17">
      <t>ジコウ</t>
    </rPh>
    <phoneticPr fontId="10"/>
  </si>
  <si>
    <t>①配偶者の情報を入力して下さい。</t>
    <rPh sb="1" eb="4">
      <t>ハイグウシャ</t>
    </rPh>
    <rPh sb="5" eb="7">
      <t>ジョウホウ</t>
    </rPh>
    <rPh sb="8" eb="10">
      <t>ニュウリョク</t>
    </rPh>
    <rPh sb="12" eb="13">
      <t>クダ</t>
    </rPh>
    <phoneticPr fontId="3"/>
  </si>
  <si>
    <t>氏　　　名</t>
    <rPh sb="0" eb="1">
      <t>シ</t>
    </rPh>
    <rPh sb="4" eb="5">
      <t>メイ</t>
    </rPh>
    <phoneticPr fontId="3"/>
  </si>
  <si>
    <t>特別障害者に該当する場合</t>
    <rPh sb="0" eb="2">
      <t>トクベツ</t>
    </rPh>
    <rPh sb="2" eb="5">
      <t>ショウガイシャ</t>
    </rPh>
    <rPh sb="6" eb="8">
      <t>ガイトウ</t>
    </rPh>
    <rPh sb="10" eb="12">
      <t>バアイ</t>
    </rPh>
    <phoneticPr fontId="3"/>
  </si>
  <si>
    <t>【代理申告の場合】</t>
  </si>
  <si>
    <t>級</t>
    <rPh sb="0" eb="1">
      <t>キュウ</t>
    </rPh>
    <phoneticPr fontId="3"/>
  </si>
  <si>
    <t>別居の場合の住所</t>
    <rPh sb="0" eb="2">
      <t>ベッキョ</t>
    </rPh>
    <rPh sb="3" eb="5">
      <t>バアイ</t>
    </rPh>
    <rPh sb="6" eb="8">
      <t>ジュウショ</t>
    </rPh>
    <phoneticPr fontId="3"/>
  </si>
  <si>
    <t>譲渡</t>
    <rPh sb="0" eb="2">
      <t>ジョウト</t>
    </rPh>
    <phoneticPr fontId="3"/>
  </si>
  <si>
    <t>短期</t>
    <rPh sb="0" eb="2">
      <t>タンキ</t>
    </rPh>
    <phoneticPr fontId="3"/>
  </si>
  <si>
    <t>長期</t>
    <rPh sb="0" eb="2">
      <t>チョウキ</t>
    </rPh>
    <phoneticPr fontId="3"/>
  </si>
  <si>
    <r>
      <t>収入金額　</t>
    </r>
    <r>
      <rPr>
        <sz val="12"/>
        <rFont val="ＭＳ Ｐゴシック"/>
        <family val="3"/>
        <charset val="128"/>
      </rPr>
      <t>ａ</t>
    </r>
    <rPh sb="0" eb="2">
      <t>シュウニュウ</t>
    </rPh>
    <rPh sb="2" eb="4">
      <t>キンガク</t>
    </rPh>
    <phoneticPr fontId="3"/>
  </si>
  <si>
    <t>勤務先</t>
    <rPh sb="0" eb="3">
      <t>キンムサキ</t>
    </rPh>
    <phoneticPr fontId="3"/>
  </si>
  <si>
    <r>
      <t>必要経費　</t>
    </r>
    <r>
      <rPr>
        <sz val="11"/>
        <rFont val="ＭＳ Ｐゴシック"/>
        <family val="3"/>
        <charset val="128"/>
      </rPr>
      <t>ｂ</t>
    </r>
    <rPh sb="0" eb="2">
      <t>ヒツヨウ</t>
    </rPh>
    <rPh sb="2" eb="4">
      <t>ケイヒ</t>
    </rPh>
    <phoneticPr fontId="3"/>
  </si>
  <si>
    <r>
      <t>所得金額（</t>
    </r>
    <r>
      <rPr>
        <sz val="10"/>
        <rFont val="ＭＳ Ｐゴシック"/>
        <family val="3"/>
        <charset val="128"/>
      </rPr>
      <t>ａ</t>
    </r>
    <r>
      <rPr>
        <sz val="9"/>
        <rFont val="ＭＳ Ｐゴシック"/>
        <family val="3"/>
        <charset val="128"/>
      </rPr>
      <t>－</t>
    </r>
    <r>
      <rPr>
        <sz val="10"/>
        <rFont val="ＭＳ Ｐゴシック"/>
        <family val="3"/>
        <charset val="128"/>
      </rPr>
      <t>ｂ</t>
    </r>
    <r>
      <rPr>
        <sz val="9"/>
        <rFont val="ＭＳ Ｐゴシック"/>
        <family val="3"/>
        <charset val="128"/>
      </rPr>
      <t>－</t>
    </r>
    <r>
      <rPr>
        <sz val="10"/>
        <rFont val="ＭＳ Ｐゴシック"/>
        <family val="3"/>
        <charset val="128"/>
      </rPr>
      <t>ｃ</t>
    </r>
    <r>
      <rPr>
        <sz val="9"/>
        <rFont val="ＭＳ Ｐゴシック"/>
        <family val="3"/>
        <charset val="128"/>
      </rPr>
      <t>）</t>
    </r>
    <rPh sb="0" eb="2">
      <t>ショトク</t>
    </rPh>
    <rPh sb="2" eb="4">
      <t>キンガク</t>
    </rPh>
    <phoneticPr fontId="3"/>
  </si>
  <si>
    <t>㋑</t>
  </si>
  <si>
    <t>㋒</t>
  </si>
  <si>
    <t>一時</t>
    <rPh sb="0" eb="2">
      <t>イチジ</t>
    </rPh>
    <phoneticPr fontId="3"/>
  </si>
  <si>
    <t>㋐＋｛（㋑＋㋒）×</t>
  </si>
  <si>
    <t>｝</t>
  </si>
  <si>
    <t>年金収入金額</t>
    <rPh sb="0" eb="2">
      <t>ネンキン</t>
    </rPh>
    <rPh sb="2" eb="4">
      <t>シュウニュウ</t>
    </rPh>
    <rPh sb="4" eb="6">
      <t>キンガク</t>
    </rPh>
    <phoneticPr fontId="3"/>
  </si>
  <si>
    <t>年金等に係る雑所得以外の合計所得金額</t>
    <rPh sb="0" eb="2">
      <t>ネンキン</t>
    </rPh>
    <rPh sb="2" eb="3">
      <t>トウ</t>
    </rPh>
    <rPh sb="4" eb="5">
      <t>カカ</t>
    </rPh>
    <rPh sb="6" eb="9">
      <t>ザツショトク</t>
    </rPh>
    <rPh sb="9" eb="11">
      <t>イガイ</t>
    </rPh>
    <rPh sb="12" eb="14">
      <t>ゴウケイ</t>
    </rPh>
    <rPh sb="14" eb="16">
      <t>ショトク</t>
    </rPh>
    <rPh sb="16" eb="18">
      <t>キンガク</t>
    </rPh>
    <phoneticPr fontId="3"/>
  </si>
  <si>
    <t>３月</t>
  </si>
  <si>
    <t>年金収入額</t>
    <rPh sb="0" eb="2">
      <t>ネンキン</t>
    </rPh>
    <rPh sb="2" eb="4">
      <t>シュウニュウ</t>
    </rPh>
    <rPh sb="4" eb="5">
      <t>ガク</t>
    </rPh>
    <phoneticPr fontId="3"/>
  </si>
  <si>
    <t>年金所得</t>
    <rPh sb="0" eb="2">
      <t>ネンキン</t>
    </rPh>
    <rPh sb="2" eb="4">
      <t>ショトク</t>
    </rPh>
    <phoneticPr fontId="3"/>
  </si>
  <si>
    <t>年金 ６５歳以上</t>
    <rPh sb="0" eb="2">
      <t>ネンキン</t>
    </rPh>
    <rPh sb="5" eb="6">
      <t>サイ</t>
    </rPh>
    <rPh sb="6" eb="8">
      <t>イジョウ</t>
    </rPh>
    <phoneticPr fontId="3"/>
  </si>
  <si>
    <t>年金 ６５歳以下</t>
    <rPh sb="0" eb="2">
      <t>ネンキン</t>
    </rPh>
    <rPh sb="5" eb="6">
      <t>サイ</t>
    </rPh>
    <rPh sb="6" eb="8">
      <t>イカ</t>
    </rPh>
    <phoneticPr fontId="3"/>
  </si>
  <si>
    <t>合計</t>
    <rPh sb="0" eb="2">
      <t>ゴウケイ</t>
    </rPh>
    <phoneticPr fontId="3"/>
  </si>
  <si>
    <t>源泉徴収税額</t>
    <rPh sb="0" eb="4">
      <t>ゲンセンチョウシュウ</t>
    </rPh>
    <rPh sb="4" eb="6">
      <t>ゼイガク</t>
    </rPh>
    <phoneticPr fontId="3"/>
  </si>
  <si>
    <t>１月</t>
    <rPh sb="1" eb="2">
      <t>ガツ</t>
    </rPh>
    <phoneticPr fontId="3"/>
  </si>
  <si>
    <t>２月</t>
  </si>
  <si>
    <t>４月</t>
  </si>
  <si>
    <t>５月</t>
  </si>
  <si>
    <t>７月</t>
    <rPh sb="1" eb="2">
      <t>ガツ</t>
    </rPh>
    <phoneticPr fontId="3"/>
  </si>
  <si>
    <t>８月</t>
    <rPh sb="1" eb="2">
      <t>ガツ</t>
    </rPh>
    <phoneticPr fontId="3"/>
  </si>
  <si>
    <t>医療費通知（※）を添付する場合、右記の⑴～⑶を記入します。
※医療保険者は発行する医療費の額等を通知する書類で、①被保険者等の氏名　②療養を受けた年月　③療養を受けた者　④療養を受けた病院、診療所、薬局等の名称　⑤被保険者等が支払った医療費の額　⑥保険者等の名称の6項目が記載されたものをいいます。</t>
    <rPh sb="0" eb="3">
      <t>イリョウヒ</t>
    </rPh>
    <rPh sb="3" eb="5">
      <t>ツウチ</t>
    </rPh>
    <rPh sb="9" eb="11">
      <t>テンプ</t>
    </rPh>
    <rPh sb="13" eb="15">
      <t>バアイ</t>
    </rPh>
    <rPh sb="16" eb="18">
      <t>ウキ</t>
    </rPh>
    <rPh sb="23" eb="25">
      <t>キニュウ</t>
    </rPh>
    <rPh sb="31" eb="33">
      <t>イリョウ</t>
    </rPh>
    <rPh sb="33" eb="35">
      <t>ホケン</t>
    </rPh>
    <rPh sb="35" eb="36">
      <t>シャ</t>
    </rPh>
    <rPh sb="37" eb="39">
      <t>ハッコウ</t>
    </rPh>
    <rPh sb="41" eb="44">
      <t>イリョウヒ</t>
    </rPh>
    <rPh sb="45" eb="47">
      <t>ガクトウ</t>
    </rPh>
    <rPh sb="48" eb="50">
      <t>ツウチ</t>
    </rPh>
    <rPh sb="52" eb="54">
      <t>ショルイ</t>
    </rPh>
    <rPh sb="57" eb="62">
      <t>ヒホケンシャトウ</t>
    </rPh>
    <rPh sb="63" eb="65">
      <t>シメイ</t>
    </rPh>
    <rPh sb="67" eb="69">
      <t>リョウヨウ</t>
    </rPh>
    <rPh sb="70" eb="71">
      <t>ウ</t>
    </rPh>
    <rPh sb="73" eb="75">
      <t>ネンゲツ</t>
    </rPh>
    <rPh sb="77" eb="79">
      <t>リョウヨウ</t>
    </rPh>
    <rPh sb="80" eb="81">
      <t>ウ</t>
    </rPh>
    <rPh sb="83" eb="84">
      <t>モノ</t>
    </rPh>
    <rPh sb="86" eb="88">
      <t>リョウヨウ</t>
    </rPh>
    <rPh sb="89" eb="90">
      <t>ウ</t>
    </rPh>
    <rPh sb="92" eb="94">
      <t>ビョウイン</t>
    </rPh>
    <rPh sb="95" eb="98">
      <t>シンリョウジョ</t>
    </rPh>
    <rPh sb="99" eb="102">
      <t>ヤッキョクトウ</t>
    </rPh>
    <rPh sb="103" eb="105">
      <t>メイショウ</t>
    </rPh>
    <rPh sb="107" eb="112">
      <t>ヒホケンシャトウ</t>
    </rPh>
    <rPh sb="113" eb="115">
      <t>シハラ</t>
    </rPh>
    <rPh sb="117" eb="120">
      <t>イリョウヒ</t>
    </rPh>
    <rPh sb="121" eb="122">
      <t>ガク</t>
    </rPh>
    <rPh sb="124" eb="128">
      <t>ホケンシャトウ</t>
    </rPh>
    <rPh sb="129" eb="131">
      <t>メイショウ</t>
    </rPh>
    <rPh sb="133" eb="135">
      <t>コウモク</t>
    </rPh>
    <rPh sb="136" eb="138">
      <t>キサイ</t>
    </rPh>
    <phoneticPr fontId="10"/>
  </si>
  <si>
    <t>９月</t>
  </si>
  <si>
    <t>１１月</t>
  </si>
  <si>
    <t>期首商品棚卸高</t>
  </si>
  <si>
    <t>金　額</t>
    <rPh sb="0" eb="1">
      <t>キン</t>
    </rPh>
    <rPh sb="2" eb="3">
      <t>ガク</t>
    </rPh>
    <phoneticPr fontId="3"/>
  </si>
  <si>
    <t>手帳の種類</t>
    <rPh sb="0" eb="2">
      <t>テチョウ</t>
    </rPh>
    <rPh sb="3" eb="5">
      <t>シュルイ</t>
    </rPh>
    <phoneticPr fontId="3"/>
  </si>
  <si>
    <t>支払者の名称及び所在地</t>
    <rPh sb="0" eb="3">
      <t>シハライシャ</t>
    </rPh>
    <rPh sb="4" eb="6">
      <t>メイショウ</t>
    </rPh>
    <rPh sb="6" eb="7">
      <t>オヨ</t>
    </rPh>
    <rPh sb="8" eb="11">
      <t>ショザイチ</t>
    </rPh>
    <phoneticPr fontId="3"/>
  </si>
  <si>
    <t>日</t>
    <rPh sb="0" eb="1">
      <t>ニチ</t>
    </rPh>
    <phoneticPr fontId="3"/>
  </si>
  <si>
    <t>平成</t>
    <rPh sb="0" eb="2">
      <t>ヘイセイ</t>
    </rPh>
    <phoneticPr fontId="3"/>
  </si>
  <si>
    <t>１　医療費通知に関する事項</t>
    <rPh sb="2" eb="5">
      <t>イリョウヒ</t>
    </rPh>
    <rPh sb="5" eb="7">
      <t>ツウチ</t>
    </rPh>
    <rPh sb="8" eb="9">
      <t>カン</t>
    </rPh>
    <rPh sb="11" eb="13">
      <t>ジコウ</t>
    </rPh>
    <phoneticPr fontId="10"/>
  </si>
  <si>
    <t>代理申告の場合は、代理申告の委任を受けた方についての下記項目をすべて入力してください。</t>
    <rPh sb="0" eb="2">
      <t>ダイリ</t>
    </rPh>
    <rPh sb="2" eb="4">
      <t>シンコク</t>
    </rPh>
    <rPh sb="5" eb="7">
      <t>バアイ</t>
    </rPh>
    <rPh sb="9" eb="11">
      <t>ダイリ</t>
    </rPh>
    <rPh sb="11" eb="13">
      <t>シンコク</t>
    </rPh>
    <rPh sb="14" eb="16">
      <t>イニン</t>
    </rPh>
    <rPh sb="17" eb="18">
      <t>ウ</t>
    </rPh>
    <rPh sb="20" eb="21">
      <t>カタ</t>
    </rPh>
    <rPh sb="26" eb="28">
      <t>カキ</t>
    </rPh>
    <rPh sb="28" eb="30">
      <t>コウモク</t>
    </rPh>
    <rPh sb="34" eb="36">
      <t>ニュウリョク</t>
    </rPh>
    <phoneticPr fontId="3"/>
  </si>
  <si>
    <t>それ以外に地震保険料控除証明書があれば、入力してください。</t>
    <rPh sb="2" eb="4">
      <t>イガイ</t>
    </rPh>
    <rPh sb="5" eb="7">
      <t>ジシン</t>
    </rPh>
    <rPh sb="7" eb="10">
      <t>ホケンリョウ</t>
    </rPh>
    <rPh sb="10" eb="12">
      <t>コウジョ</t>
    </rPh>
    <rPh sb="12" eb="15">
      <t>ショウメイショ</t>
    </rPh>
    <rPh sb="20" eb="22">
      <t>ニュウリョク</t>
    </rPh>
    <phoneticPr fontId="3"/>
  </si>
  <si>
    <t>売上（収入）金額</t>
  </si>
  <si>
    <t>家事消費</t>
  </si>
  <si>
    <t>収入金額・原価</t>
  </si>
  <si>
    <t>（合計）</t>
    <rPh sb="1" eb="3">
      <t>ゴウケイ</t>
    </rPh>
    <phoneticPr fontId="10"/>
  </si>
  <si>
    <t>小計(オ＋カ)</t>
  </si>
  <si>
    <t>⑶</t>
  </si>
  <si>
    <t>差引原価(キ－ク)</t>
  </si>
  <si>
    <t>売上原価</t>
  </si>
  <si>
    <t>医薬品購入</t>
    <rPh sb="0" eb="3">
      <t>イヤクヒン</t>
    </rPh>
    <rPh sb="3" eb="5">
      <t>コウニュウ</t>
    </rPh>
    <phoneticPr fontId="10"/>
  </si>
  <si>
    <t>経費計</t>
    <rPh sb="0" eb="2">
      <t>ケイヒ</t>
    </rPh>
    <rPh sb="2" eb="3">
      <t>ケイ</t>
    </rPh>
    <phoneticPr fontId="3"/>
  </si>
  <si>
    <t>コ</t>
  </si>
  <si>
    <r>
      <t>所得金額（</t>
    </r>
    <r>
      <rPr>
        <b/>
        <sz val="11"/>
        <color rgb="FFFF0000"/>
        <rFont val="游ゴシック"/>
        <family val="3"/>
        <charset val="128"/>
      </rPr>
      <t>Ａ</t>
    </r>
    <r>
      <rPr>
        <sz val="11"/>
        <color theme="1"/>
        <rFont val="游ゴシック"/>
        <family val="3"/>
        <charset val="128"/>
      </rPr>
      <t>－Ｂ－Ｃ）</t>
    </r>
    <rPh sb="0" eb="2">
      <t>ショトク</t>
    </rPh>
    <rPh sb="2" eb="4">
      <t>キンガク</t>
    </rPh>
    <phoneticPr fontId="3"/>
  </si>
  <si>
    <t>支払先名</t>
    <rPh sb="0" eb="2">
      <t>シハライ</t>
    </rPh>
    <rPh sb="2" eb="3">
      <t>サキ</t>
    </rPh>
    <rPh sb="3" eb="4">
      <t>メイ</t>
    </rPh>
    <phoneticPr fontId="3"/>
  </si>
  <si>
    <t>従業員名</t>
    <rPh sb="3" eb="4">
      <t>メイ</t>
    </rPh>
    <phoneticPr fontId="3"/>
  </si>
  <si>
    <t>⑷</t>
  </si>
  <si>
    <t>　また、給与・地代・専従者控除は【内訳】から先に入力してください。</t>
    <rPh sb="4" eb="6">
      <t>キュウヨ</t>
    </rPh>
    <rPh sb="7" eb="9">
      <t>チダイ</t>
    </rPh>
    <rPh sb="10" eb="13">
      <t>センジュウシャ</t>
    </rPh>
    <rPh sb="13" eb="15">
      <t>コウジョ</t>
    </rPh>
    <rPh sb="17" eb="19">
      <t>ウチワケ</t>
    </rPh>
    <rPh sb="22" eb="23">
      <t>サキ</t>
    </rPh>
    <rPh sb="24" eb="26">
      <t>ニュウリョク</t>
    </rPh>
    <phoneticPr fontId="3"/>
  </si>
  <si>
    <t>それ以外に国民健康保険税・国民年金保険料などがあれば、入力してください。</t>
    <rPh sb="2" eb="4">
      <t>イガイ</t>
    </rPh>
    <rPh sb="5" eb="12">
      <t>コクミンケンコウホケンゼイ</t>
    </rPh>
    <rPh sb="13" eb="15">
      <t>コクミン</t>
    </rPh>
    <rPh sb="15" eb="17">
      <t>ネンキン</t>
    </rPh>
    <rPh sb="17" eb="20">
      <t>ホケンリョウ</t>
    </rPh>
    <rPh sb="27" eb="29">
      <t>ニュウリョク</t>
    </rPh>
    <phoneticPr fontId="3"/>
  </si>
  <si>
    <t>社会保険料の種類</t>
    <rPh sb="0" eb="5">
      <t>シャカイホケンリョウ</t>
    </rPh>
    <rPh sb="6" eb="8">
      <t>シュルイ</t>
    </rPh>
    <phoneticPr fontId="3"/>
  </si>
  <si>
    <t>生命保険料の種類</t>
    <rPh sb="0" eb="2">
      <t>セイメイ</t>
    </rPh>
    <rPh sb="2" eb="5">
      <t>ホケンリョウ</t>
    </rPh>
    <rPh sb="6" eb="8">
      <t>シュルイ</t>
    </rPh>
    <phoneticPr fontId="3"/>
  </si>
  <si>
    <t>地震保険料の種類</t>
    <rPh sb="0" eb="2">
      <t>ジシン</t>
    </rPh>
    <rPh sb="2" eb="5">
      <t>ホケンリョウ</t>
    </rPh>
    <rPh sb="6" eb="8">
      <t>シュルイ</t>
    </rPh>
    <phoneticPr fontId="3"/>
  </si>
  <si>
    <t>地震保険料</t>
    <rPh sb="0" eb="2">
      <t>ジシン</t>
    </rPh>
    <rPh sb="2" eb="5">
      <t>ホケンリョウ</t>
    </rPh>
    <phoneticPr fontId="3"/>
  </si>
  <si>
    <t>旧長期損害保険料</t>
    <rPh sb="0" eb="1">
      <t>キュウ</t>
    </rPh>
    <rPh sb="1" eb="3">
      <t>チョウキ</t>
    </rPh>
    <rPh sb="3" eb="5">
      <t>ソンガイ</t>
    </rPh>
    <rPh sb="5" eb="8">
      <t>ホケンリョウ</t>
    </rPh>
    <phoneticPr fontId="3"/>
  </si>
  <si>
    <t>離別</t>
    <rPh sb="0" eb="2">
      <t>リベツ</t>
    </rPh>
    <phoneticPr fontId="3"/>
  </si>
  <si>
    <t>勤労学生控除</t>
    <rPh sb="0" eb="2">
      <t>キンロウ</t>
    </rPh>
    <rPh sb="2" eb="4">
      <t>ガクセイ</t>
    </rPh>
    <rPh sb="4" eb="6">
      <t>コウジョ</t>
    </rPh>
    <phoneticPr fontId="3"/>
  </si>
  <si>
    <t>学校名</t>
    <rPh sb="0" eb="3">
      <t>ガッコウメイ</t>
    </rPh>
    <phoneticPr fontId="3"/>
  </si>
  <si>
    <t>障がい者</t>
    <rPh sb="0" eb="1">
      <t>ショウ</t>
    </rPh>
    <rPh sb="3" eb="4">
      <t>シャ</t>
    </rPh>
    <phoneticPr fontId="3"/>
  </si>
  <si>
    <t>２　の　合　計</t>
    <rPh sb="4" eb="5">
      <t>ゴウ</t>
    </rPh>
    <rPh sb="6" eb="7">
      <t>ケイ</t>
    </rPh>
    <phoneticPr fontId="10"/>
  </si>
  <si>
    <t>①被扶養者の情報を入力して下さい。</t>
    <rPh sb="1" eb="5">
      <t>ヒフヨウシャ</t>
    </rPh>
    <rPh sb="6" eb="8">
      <t>ジョウホウ</t>
    </rPh>
    <rPh sb="9" eb="11">
      <t>ニュウリョク</t>
    </rPh>
    <rPh sb="13" eb="14">
      <t>クダ</t>
    </rPh>
    <phoneticPr fontId="3"/>
  </si>
  <si>
    <t>医療費控除額（C-F）</t>
    <rPh sb="0" eb="3">
      <t>イリョウヒ</t>
    </rPh>
    <rPh sb="3" eb="5">
      <t>コウジョ</t>
    </rPh>
    <rPh sb="5" eb="6">
      <t>ガク</t>
    </rPh>
    <phoneticPr fontId="10"/>
  </si>
  <si>
    <t>B</t>
  </si>
  <si>
    <t>⑵</t>
  </si>
  <si>
    <t>Ｄ</t>
  </si>
  <si>
    <t>㋓</t>
  </si>
  <si>
    <t>医療費通知に記載された医療費の額</t>
    <rPh sb="0" eb="3">
      <t>イリョウヒ</t>
    </rPh>
    <rPh sb="3" eb="5">
      <t>ツウチ</t>
    </rPh>
    <rPh sb="6" eb="8">
      <t>キサイ</t>
    </rPh>
    <rPh sb="11" eb="14">
      <t>イリョウヒ</t>
    </rPh>
    <rPh sb="15" eb="16">
      <t>ガク</t>
    </rPh>
    <phoneticPr fontId="10"/>
  </si>
  <si>
    <t>⑴のうちその年中に実際に支払った医療費の額</t>
    <rPh sb="6" eb="8">
      <t>ネンチュウ</t>
    </rPh>
    <rPh sb="9" eb="11">
      <t>ジッサイ</t>
    </rPh>
    <rPh sb="12" eb="14">
      <t>シハラ</t>
    </rPh>
    <rPh sb="16" eb="19">
      <t>イリョウヒ</t>
    </rPh>
    <rPh sb="20" eb="21">
      <t>ガク</t>
    </rPh>
    <phoneticPr fontId="10"/>
  </si>
  <si>
    <t>⑵のうち生命保険や社会保険などで補填される金額</t>
    <rPh sb="4" eb="6">
      <t>セイメイ</t>
    </rPh>
    <rPh sb="6" eb="8">
      <t>ホケン</t>
    </rPh>
    <rPh sb="9" eb="11">
      <t>シャカイ</t>
    </rPh>
    <rPh sb="11" eb="13">
      <t>ホケン</t>
    </rPh>
    <rPh sb="16" eb="18">
      <t>ホテン</t>
    </rPh>
    <rPh sb="21" eb="23">
      <t>キンガク</t>
    </rPh>
    <phoneticPr fontId="10"/>
  </si>
  <si>
    <t>２　医療費（上記１以外）の明細</t>
    <rPh sb="2" eb="5">
      <t>イリョウヒ</t>
    </rPh>
    <rPh sb="6" eb="8">
      <t>ジョウキ</t>
    </rPh>
    <rPh sb="9" eb="11">
      <t>イガイ</t>
    </rPh>
    <rPh sb="13" eb="15">
      <t>メイサイ</t>
    </rPh>
    <phoneticPr fontId="10"/>
  </si>
  <si>
    <t>支払った医療費の額</t>
    <rPh sb="0" eb="2">
      <t>シハラ</t>
    </rPh>
    <rPh sb="4" eb="7">
      <t>イリョウヒ</t>
    </rPh>
    <rPh sb="8" eb="9">
      <t>ガク</t>
    </rPh>
    <phoneticPr fontId="10"/>
  </si>
  <si>
    <t>３　控除額の計算</t>
    <rPh sb="2" eb="4">
      <t>コウジョ</t>
    </rPh>
    <rPh sb="4" eb="5">
      <t>ガク</t>
    </rPh>
    <rPh sb="6" eb="8">
      <t>ケイサン</t>
    </rPh>
    <phoneticPr fontId="10"/>
  </si>
  <si>
    <t>⑷のうち保険金等で補填される金額</t>
    <rPh sb="4" eb="8">
      <t>ホケンキントウ</t>
    </rPh>
    <rPh sb="9" eb="11">
      <t>ホテン</t>
    </rPh>
    <rPh sb="14" eb="16">
      <t>キンガク</t>
    </rPh>
    <phoneticPr fontId="10"/>
  </si>
  <si>
    <t>診療・治療</t>
    <rPh sb="0" eb="2">
      <t>シンリョウ</t>
    </rPh>
    <rPh sb="3" eb="5">
      <t>チリョウ</t>
    </rPh>
    <phoneticPr fontId="10"/>
  </si>
  <si>
    <t>その他の医療費</t>
    <rPh sb="2" eb="3">
      <t>タ</t>
    </rPh>
    <rPh sb="4" eb="7">
      <t>イリョウヒ</t>
    </rPh>
    <phoneticPr fontId="10"/>
  </si>
  <si>
    <t>医　療　費　の　合　計</t>
    <rPh sb="0" eb="1">
      <t>イ</t>
    </rPh>
    <rPh sb="2" eb="3">
      <t>リョウ</t>
    </rPh>
    <rPh sb="4" eb="5">
      <t>ヒ</t>
    </rPh>
    <rPh sb="8" eb="9">
      <t>ゴウ</t>
    </rPh>
    <rPh sb="10" eb="11">
      <t>ケイ</t>
    </rPh>
    <phoneticPr fontId="10"/>
  </si>
  <si>
    <t>支払った医療費</t>
    <rPh sb="0" eb="2">
      <t>シハラ</t>
    </rPh>
    <rPh sb="4" eb="7">
      <t>イリョウヒ</t>
    </rPh>
    <phoneticPr fontId="10"/>
  </si>
  <si>
    <t>差引金額（A－B）</t>
    <rPh sb="0" eb="2">
      <t>サシヒキ</t>
    </rPh>
    <rPh sb="2" eb="4">
      <t>キンガク</t>
    </rPh>
    <phoneticPr fontId="10"/>
  </si>
  <si>
    <t>所得金額の合計額</t>
    <rPh sb="0" eb="2">
      <t>ショトク</t>
    </rPh>
    <rPh sb="2" eb="4">
      <t>キンガク</t>
    </rPh>
    <rPh sb="5" eb="7">
      <t>ゴウケイ</t>
    </rPh>
    <rPh sb="7" eb="8">
      <t>ガク</t>
    </rPh>
    <phoneticPr fontId="10"/>
  </si>
  <si>
    <t>Ｅと10万円のいずれか
少ない方の金額</t>
    <rPh sb="4" eb="6">
      <t>マンエン</t>
    </rPh>
    <rPh sb="12" eb="13">
      <t>スク</t>
    </rPh>
    <rPh sb="15" eb="16">
      <t>ホウ</t>
    </rPh>
    <rPh sb="17" eb="19">
      <t>キンガク</t>
    </rPh>
    <phoneticPr fontId="10"/>
  </si>
  <si>
    <t xml:space="preserve"> 年分　医療費控除の明細書</t>
  </si>
  <si>
    <t>(1) 薬局などの支払先の名称</t>
    <rPh sb="4" eb="6">
      <t>ヤッキョク</t>
    </rPh>
    <rPh sb="9" eb="11">
      <t>シハライ</t>
    </rPh>
    <rPh sb="11" eb="12">
      <t>サキ</t>
    </rPh>
    <rPh sb="13" eb="15">
      <t>メイショウ</t>
    </rPh>
    <phoneticPr fontId="10"/>
  </si>
  <si>
    <t>合　　　　　　計</t>
    <rPh sb="0" eb="1">
      <t>ア</t>
    </rPh>
    <rPh sb="7" eb="8">
      <t>ケイ</t>
    </rPh>
    <phoneticPr fontId="10"/>
  </si>
  <si>
    <t>健康診査</t>
    <rPh sb="0" eb="2">
      <t>ケンコウ</t>
    </rPh>
    <rPh sb="2" eb="4">
      <t>シンサ</t>
    </rPh>
    <phoneticPr fontId="10"/>
  </si>
  <si>
    <t>特定健康診査</t>
  </si>
  <si>
    <t>年分　セルフメディケーション税制の明細書</t>
    <rPh sb="14" eb="16">
      <t>ゼイセイ</t>
    </rPh>
    <phoneticPr fontId="10"/>
  </si>
  <si>
    <t>※この控除を受ける方は、通常の医療費控除は受けられません</t>
    <rPh sb="3" eb="5">
      <t>コウジョ</t>
    </rPh>
    <rPh sb="6" eb="7">
      <t>ウ</t>
    </rPh>
    <rPh sb="9" eb="10">
      <t>カタ</t>
    </rPh>
    <rPh sb="12" eb="14">
      <t>ツウジョウ</t>
    </rPh>
    <rPh sb="15" eb="18">
      <t>イリョウヒ</t>
    </rPh>
    <rPh sb="18" eb="20">
      <t>コウジョ</t>
    </rPh>
    <rPh sb="21" eb="22">
      <t>ウ</t>
    </rPh>
    <phoneticPr fontId="10"/>
  </si>
  <si>
    <t>予防接種</t>
    <rPh sb="0" eb="2">
      <t>ヨボウ</t>
    </rPh>
    <rPh sb="2" eb="4">
      <t>セッシュ</t>
    </rPh>
    <phoneticPr fontId="10"/>
  </si>
  <si>
    <t>定期健康診断</t>
    <rPh sb="0" eb="2">
      <t>テイキ</t>
    </rPh>
    <rPh sb="2" eb="4">
      <t>ケンコウ</t>
    </rPh>
    <rPh sb="4" eb="6">
      <t>シンダン</t>
    </rPh>
    <phoneticPr fontId="10"/>
  </si>
  <si>
    <t>(3) 支払った金額</t>
    <rPh sb="8" eb="10">
      <t>キンガク</t>
    </rPh>
    <phoneticPr fontId="10"/>
  </si>
  <si>
    <t>Ⓐ</t>
  </si>
  <si>
    <t>円</t>
    <rPh sb="0" eb="1">
      <t>エン</t>
    </rPh>
    <phoneticPr fontId="10"/>
  </si>
  <si>
    <t>Ⓑ</t>
  </si>
  <si>
    <t>申告書の医療費控除の「補てん金」欄に転記してください。</t>
  </si>
  <si>
    <r>
      <t>（１）</t>
    </r>
    <r>
      <rPr>
        <b/>
        <sz val="9"/>
        <color theme="1"/>
        <rFont val="ＭＳ Ｐゴシック"/>
        <family val="3"/>
        <charset val="128"/>
      </rPr>
      <t>取組内容</t>
    </r>
    <rPh sb="3" eb="5">
      <t>トリクミ</t>
    </rPh>
    <rPh sb="5" eb="7">
      <t>ナイヨウ</t>
    </rPh>
    <phoneticPr fontId="10"/>
  </si>
  <si>
    <r>
      <t>（２）</t>
    </r>
    <r>
      <rPr>
        <b/>
        <sz val="9"/>
        <color theme="1"/>
        <rFont val="ＭＳ Ｐゴシック"/>
        <family val="3"/>
        <charset val="128"/>
      </rPr>
      <t>発行者名</t>
    </r>
    <r>
      <rPr>
        <sz val="9"/>
        <color theme="1"/>
        <rFont val="ＭＳ Ｐゴシック"/>
        <family val="3"/>
        <charset val="128"/>
      </rPr>
      <t xml:space="preserve">
（保険者、勤務先、市区町村、
医療機関名など）</t>
    </r>
    <rPh sb="3" eb="6">
      <t>ハッコウシャ</t>
    </rPh>
    <rPh sb="6" eb="7">
      <t>メイ</t>
    </rPh>
    <rPh sb="9" eb="12">
      <t>ホケンシャ</t>
    </rPh>
    <rPh sb="13" eb="16">
      <t>キンムサキ</t>
    </rPh>
    <rPh sb="17" eb="19">
      <t>シク</t>
    </rPh>
    <rPh sb="19" eb="21">
      <t>チョウソン</t>
    </rPh>
    <rPh sb="23" eb="25">
      <t>イリョウ</t>
    </rPh>
    <rPh sb="25" eb="27">
      <t>キカン</t>
    </rPh>
    <rPh sb="27" eb="28">
      <t>メイ</t>
    </rPh>
    <phoneticPr fontId="10"/>
  </si>
  <si>
    <t>①　申告する方の健康の保持増進及び疾病の予防への取組</t>
    <rPh sb="2" eb="4">
      <t>シンコク</t>
    </rPh>
    <rPh sb="6" eb="7">
      <t>カタ</t>
    </rPh>
    <rPh sb="8" eb="10">
      <t>ケンコウ</t>
    </rPh>
    <rPh sb="11" eb="13">
      <t>ホジ</t>
    </rPh>
    <rPh sb="13" eb="15">
      <t>ゾウシン</t>
    </rPh>
    <rPh sb="15" eb="16">
      <t>オヨ</t>
    </rPh>
    <rPh sb="17" eb="19">
      <t>シッペイ</t>
    </rPh>
    <rPh sb="20" eb="22">
      <t>ヨボウ</t>
    </rPh>
    <rPh sb="24" eb="26">
      <t>トリクミ</t>
    </rPh>
    <phoneticPr fontId="10"/>
  </si>
  <si>
    <t>②　特定一般用医薬品等購入費の明細</t>
    <rPh sb="2" eb="4">
      <t>トクテイ</t>
    </rPh>
    <rPh sb="4" eb="6">
      <t>イッパン</t>
    </rPh>
    <rPh sb="6" eb="7">
      <t>ヨウ</t>
    </rPh>
    <rPh sb="7" eb="10">
      <t>イヤクヒン</t>
    </rPh>
    <rPh sb="10" eb="11">
      <t>トウ</t>
    </rPh>
    <rPh sb="11" eb="14">
      <t>コウニュウヒ</t>
    </rPh>
    <rPh sb="15" eb="17">
      <t>メイサイ</t>
    </rPh>
    <phoneticPr fontId="10"/>
  </si>
  <si>
    <t>本人確認書類</t>
    <rPh sb="0" eb="2">
      <t>ホンニン</t>
    </rPh>
    <rPh sb="2" eb="4">
      <t>カクニン</t>
    </rPh>
    <rPh sb="4" eb="6">
      <t>ショルイ</t>
    </rPh>
    <phoneticPr fontId="3"/>
  </si>
  <si>
    <t>〔マイナンバーカード、運転免許証〕</t>
    <phoneticPr fontId="3"/>
  </si>
  <si>
    <t>個人番号（12桁）</t>
    <rPh sb="0" eb="2">
      <t>コジン</t>
    </rPh>
    <rPh sb="2" eb="4">
      <t>バンゴウ</t>
    </rPh>
    <rPh sb="7" eb="8">
      <t>ケタ</t>
    </rPh>
    <phoneticPr fontId="3"/>
  </si>
  <si>
    <t>給与所得</t>
    <rPh sb="0" eb="2">
      <t>キュウヨ</t>
    </rPh>
    <rPh sb="2" eb="4">
      <t>ショトク</t>
    </rPh>
    <phoneticPr fontId="3"/>
  </si>
  <si>
    <t>営業所得</t>
    <rPh sb="0" eb="2">
      <t>エイギョウ</t>
    </rPh>
    <rPh sb="2" eb="4">
      <t>ショトク</t>
    </rPh>
    <phoneticPr fontId="3"/>
  </si>
  <si>
    <t>不動産所得</t>
    <rPh sb="0" eb="3">
      <t>フドウサン</t>
    </rPh>
    <rPh sb="3" eb="5">
      <t>ショトク</t>
    </rPh>
    <phoneticPr fontId="3"/>
  </si>
  <si>
    <t>その他雑所得</t>
    <rPh sb="2" eb="3">
      <t>タ</t>
    </rPh>
    <rPh sb="3" eb="6">
      <t>ザツショトク</t>
    </rPh>
    <phoneticPr fontId="3"/>
  </si>
  <si>
    <t>【年金以外の合計所得】</t>
    <rPh sb="1" eb="3">
      <t>ネンキン</t>
    </rPh>
    <rPh sb="3" eb="5">
      <t>イガイ</t>
    </rPh>
    <rPh sb="6" eb="8">
      <t>ゴウケイ</t>
    </rPh>
    <rPh sb="8" eb="10">
      <t>ショトク</t>
    </rPh>
    <phoneticPr fontId="3"/>
  </si>
  <si>
    <t>円</t>
    <rPh sb="0" eb="1">
      <t>エン</t>
    </rPh>
    <phoneticPr fontId="3"/>
  </si>
  <si>
    <t>②入力がおわりましたら</t>
    <phoneticPr fontId="3"/>
  </si>
  <si>
    <t>　↓のボタンをクリック　</t>
    <phoneticPr fontId="3"/>
  </si>
  <si>
    <r>
      <t>給与・賃金　</t>
    </r>
    <r>
      <rPr>
        <b/>
        <sz val="11"/>
        <color rgb="FFFF0000"/>
        <rFont val="游ゴシック"/>
        <family val="3"/>
        <charset val="128"/>
        <scheme val="minor"/>
      </rPr>
      <t>※</t>
    </r>
    <rPh sb="0" eb="2">
      <t>キュウヨ</t>
    </rPh>
    <rPh sb="3" eb="5">
      <t>チンギン</t>
    </rPh>
    <phoneticPr fontId="3"/>
  </si>
  <si>
    <r>
      <t>地代・家賃　</t>
    </r>
    <r>
      <rPr>
        <b/>
        <sz val="11"/>
        <color rgb="FFFF0000"/>
        <rFont val="游ゴシック"/>
        <family val="3"/>
        <charset val="128"/>
        <scheme val="minor"/>
      </rPr>
      <t>※</t>
    </r>
    <rPh sb="0" eb="2">
      <t>チダイ</t>
    </rPh>
    <rPh sb="3" eb="5">
      <t>ヤチン</t>
    </rPh>
    <phoneticPr fontId="3"/>
  </si>
  <si>
    <r>
      <t>専従者控除　</t>
    </r>
    <r>
      <rPr>
        <b/>
        <sz val="11"/>
        <color rgb="FFFF0000"/>
        <rFont val="游ゴシック"/>
        <family val="3"/>
        <charset val="128"/>
        <scheme val="minor"/>
      </rPr>
      <t>※</t>
    </r>
    <rPh sb="0" eb="3">
      <t>センジュウシャ</t>
    </rPh>
    <rPh sb="3" eb="5">
      <t>コウジョ</t>
    </rPh>
    <phoneticPr fontId="3"/>
  </si>
  <si>
    <t>不動産の種類</t>
    <rPh sb="0" eb="3">
      <t>フドウサン</t>
    </rPh>
    <rPh sb="4" eb="6">
      <t>シュルイ</t>
    </rPh>
    <phoneticPr fontId="81"/>
  </si>
  <si>
    <t>件数</t>
    <rPh sb="0" eb="2">
      <t>ケンスウ</t>
    </rPh>
    <phoneticPr fontId="81"/>
  </si>
  <si>
    <t>月額</t>
    <rPh sb="0" eb="2">
      <t>ゲツガク</t>
    </rPh>
    <phoneticPr fontId="81"/>
  </si>
  <si>
    <t>年額</t>
    <rPh sb="0" eb="2">
      <t>ネンガク</t>
    </rPh>
    <phoneticPr fontId="81"/>
  </si>
  <si>
    <t>地代</t>
    <rPh sb="0" eb="2">
      <t>チダイ</t>
    </rPh>
    <phoneticPr fontId="81"/>
  </si>
  <si>
    <t>駐車場</t>
    <rPh sb="0" eb="3">
      <t>チュウシャジョウ</t>
    </rPh>
    <phoneticPr fontId="81"/>
  </si>
  <si>
    <t>権利金</t>
    <rPh sb="0" eb="3">
      <t>ケンリキン</t>
    </rPh>
    <phoneticPr fontId="81"/>
  </si>
  <si>
    <t>更新料</t>
    <rPh sb="0" eb="3">
      <t>コウシンリョウ</t>
    </rPh>
    <phoneticPr fontId="81"/>
  </si>
  <si>
    <t>家　賃</t>
    <rPh sb="0" eb="1">
      <t>イエ</t>
    </rPh>
    <rPh sb="2" eb="3">
      <t>チン</t>
    </rPh>
    <phoneticPr fontId="81"/>
  </si>
  <si>
    <t>地　代</t>
    <rPh sb="0" eb="1">
      <t>チ</t>
    </rPh>
    <rPh sb="2" eb="3">
      <t>ダイ</t>
    </rPh>
    <phoneticPr fontId="81"/>
  </si>
  <si>
    <t>収　入</t>
    <rPh sb="0" eb="1">
      <t>オサム</t>
    </rPh>
    <rPh sb="2" eb="3">
      <t>イリ</t>
    </rPh>
    <phoneticPr fontId="81"/>
  </si>
  <si>
    <t>給与・賃金</t>
    <rPh sb="0" eb="2">
      <t>キュウヨ</t>
    </rPh>
    <rPh sb="3" eb="5">
      <t>チンギン</t>
    </rPh>
    <phoneticPr fontId="81"/>
  </si>
  <si>
    <t>減価償却費</t>
    <rPh sb="0" eb="5">
      <t>ゲンカショウキャクヒ</t>
    </rPh>
    <phoneticPr fontId="81"/>
  </si>
  <si>
    <t>借入金利子</t>
    <rPh sb="0" eb="3">
      <t>カリイレキン</t>
    </rPh>
    <rPh sb="3" eb="5">
      <t>リシ</t>
    </rPh>
    <phoneticPr fontId="81"/>
  </si>
  <si>
    <t>租税公課</t>
    <rPh sb="0" eb="4">
      <t>ソゼイコウカ</t>
    </rPh>
    <phoneticPr fontId="81"/>
  </si>
  <si>
    <t>損害保険料</t>
    <rPh sb="0" eb="2">
      <t>ソンガイ</t>
    </rPh>
    <rPh sb="2" eb="5">
      <t>ホケンリョウ</t>
    </rPh>
    <phoneticPr fontId="81"/>
  </si>
  <si>
    <t>修繕費</t>
    <rPh sb="0" eb="3">
      <t>シュウゼンヒ</t>
    </rPh>
    <phoneticPr fontId="81"/>
  </si>
  <si>
    <t>総経費</t>
    <rPh sb="0" eb="3">
      <t>ソウケイヒ</t>
    </rPh>
    <phoneticPr fontId="81"/>
  </si>
  <si>
    <t>Ｂ</t>
    <phoneticPr fontId="81"/>
  </si>
  <si>
    <t>Ｃ</t>
    <phoneticPr fontId="81"/>
  </si>
  <si>
    <t>③</t>
    <phoneticPr fontId="81"/>
  </si>
  <si>
    <t>必要経費</t>
    <rPh sb="0" eb="2">
      <t>ヒツヨウ</t>
    </rPh>
    <rPh sb="2" eb="4">
      <t>ケイヒ</t>
    </rPh>
    <phoneticPr fontId="81"/>
  </si>
  <si>
    <r>
      <t xml:space="preserve">合計 </t>
    </r>
    <r>
      <rPr>
        <b/>
        <sz val="11"/>
        <color rgb="FFFF0000"/>
        <rFont val="游ゴシック"/>
        <family val="3"/>
        <charset val="128"/>
        <scheme val="minor"/>
      </rPr>
      <t>Ａ</t>
    </r>
    <rPh sb="0" eb="2">
      <t>ゴウケイ</t>
    </rPh>
    <phoneticPr fontId="81"/>
  </si>
  <si>
    <r>
      <t>所得金額（</t>
    </r>
    <r>
      <rPr>
        <b/>
        <sz val="11"/>
        <color rgb="FFFF0000"/>
        <rFont val="游ゴシック"/>
        <family val="3"/>
        <charset val="128"/>
        <scheme val="minor"/>
      </rPr>
      <t>Ａ</t>
    </r>
    <r>
      <rPr>
        <sz val="11"/>
        <color theme="1"/>
        <rFont val="游ゴシック"/>
        <family val="3"/>
        <scheme val="minor"/>
      </rPr>
      <t>－Ｂ－Ｃ）</t>
    </r>
    <rPh sb="0" eb="2">
      <t>ショトク</t>
    </rPh>
    <rPh sb="2" eb="4">
      <t>キンガク</t>
    </rPh>
    <phoneticPr fontId="81"/>
  </si>
  <si>
    <r>
      <t>専従者控除　</t>
    </r>
    <r>
      <rPr>
        <b/>
        <sz val="11"/>
        <color rgb="FFFF0000"/>
        <rFont val="游ゴシック"/>
        <family val="3"/>
        <charset val="128"/>
        <scheme val="minor"/>
      </rPr>
      <t>※</t>
    </r>
    <rPh sb="0" eb="3">
      <t>センジュウシャ</t>
    </rPh>
    <rPh sb="3" eb="5">
      <t>コウジョ</t>
    </rPh>
    <phoneticPr fontId="81"/>
  </si>
  <si>
    <t>　また、専従者控除は【内訳】から先に入力してください。</t>
    <rPh sb="4" eb="7">
      <t>センジュウシャ</t>
    </rPh>
    <rPh sb="7" eb="9">
      <t>コウジョ</t>
    </rPh>
    <rPh sb="11" eb="13">
      <t>ウチワケ</t>
    </rPh>
    <rPh sb="16" eb="17">
      <t>サキ</t>
    </rPh>
    <rPh sb="18" eb="20">
      <t>ニュウリョク</t>
    </rPh>
    <phoneticPr fontId="3"/>
  </si>
  <si>
    <t>※「医療を受けた方」、「病院・薬局など」ごとにまとめた金額で記入すること
　　ができます。
※上記１に記入したものについては、記入しないでください。</t>
    <rPh sb="2" eb="4">
      <t>イリョウ</t>
    </rPh>
    <rPh sb="5" eb="6">
      <t>ウ</t>
    </rPh>
    <rPh sb="8" eb="9">
      <t>カタ</t>
    </rPh>
    <rPh sb="12" eb="14">
      <t>ビョウイン</t>
    </rPh>
    <rPh sb="15" eb="17">
      <t>ヤッキョク</t>
    </rPh>
    <rPh sb="27" eb="29">
      <t>キンガク</t>
    </rPh>
    <rPh sb="47" eb="49">
      <t>ジョウキ</t>
    </rPh>
    <rPh sb="51" eb="53">
      <t>キニュウ</t>
    </rPh>
    <rPh sb="63" eb="65">
      <t>キニュウ</t>
    </rPh>
    <phoneticPr fontId="10"/>
  </si>
  <si>
    <t>①給与や年金の源泉徴収票等より、社会保険料の金額を入力してください。</t>
    <rPh sb="1" eb="3">
      <t>キュウヨ</t>
    </rPh>
    <rPh sb="4" eb="6">
      <t>ネンキン</t>
    </rPh>
    <rPh sb="7" eb="12">
      <t>ゲンセンチョウシュウヒョウ</t>
    </rPh>
    <rPh sb="12" eb="13">
      <t>トウ</t>
    </rPh>
    <rPh sb="16" eb="18">
      <t>シャカイ</t>
    </rPh>
    <rPh sb="18" eb="21">
      <t>ホケンリョウ</t>
    </rPh>
    <rPh sb="22" eb="24">
      <t>キンガク</t>
    </rPh>
    <rPh sb="25" eb="27">
      <t>ニュウリョク</t>
    </rPh>
    <phoneticPr fontId="3"/>
  </si>
  <si>
    <t>①給与の源泉徴収票に記載がある場合は、記載された金額を入力してください。</t>
    <rPh sb="1" eb="3">
      <t>キュウヨ</t>
    </rPh>
    <rPh sb="4" eb="9">
      <t>ゲンセンチョウシュウヒョウ</t>
    </rPh>
    <rPh sb="10" eb="12">
      <t>キサイ</t>
    </rPh>
    <rPh sb="15" eb="17">
      <t>バアイ</t>
    </rPh>
    <rPh sb="19" eb="21">
      <t>キサイ</t>
    </rPh>
    <rPh sb="24" eb="26">
      <t>キンガク</t>
    </rPh>
    <rPh sb="27" eb="29">
      <t>ニュウリョク</t>
    </rPh>
    <phoneticPr fontId="3"/>
  </si>
  <si>
    <t>①該当する控除に入力して下さい。</t>
    <rPh sb="1" eb="3">
      <t>ガイトウ</t>
    </rPh>
    <rPh sb="5" eb="7">
      <t>コウジョ</t>
    </rPh>
    <rPh sb="8" eb="10">
      <t>ニュウリョク</t>
    </rPh>
    <rPh sb="12" eb="13">
      <t>クダ</t>
    </rPh>
    <phoneticPr fontId="3"/>
  </si>
  <si>
    <t>氏　　名</t>
    <rPh sb="0" eb="1">
      <t>シ</t>
    </rPh>
    <rPh sb="3" eb="4">
      <t>メイ</t>
    </rPh>
    <phoneticPr fontId="3"/>
  </si>
  <si>
    <t>個人番号(12桁）</t>
    <rPh sb="0" eb="2">
      <t>コジン</t>
    </rPh>
    <rPh sb="2" eb="4">
      <t>バンゴウ</t>
    </rPh>
    <rPh sb="7" eb="8">
      <t>ケタ</t>
    </rPh>
    <phoneticPr fontId="3"/>
  </si>
  <si>
    <t>続　柄</t>
    <rPh sb="0" eb="1">
      <t>ゾク</t>
    </rPh>
    <rPh sb="2" eb="3">
      <t>エ</t>
    </rPh>
    <phoneticPr fontId="3"/>
  </si>
  <si>
    <t>年</t>
    <rPh sb="0" eb="1">
      <t>ネン</t>
    </rPh>
    <phoneticPr fontId="3"/>
  </si>
  <si>
    <t>月</t>
    <rPh sb="0" eb="1">
      <t>ガツ</t>
    </rPh>
    <phoneticPr fontId="3"/>
  </si>
  <si>
    <t>日</t>
    <rPh sb="0" eb="1">
      <t>ニチ</t>
    </rPh>
    <phoneticPr fontId="3"/>
  </si>
  <si>
    <t>集計用データ</t>
    <rPh sb="0" eb="2">
      <t>シュウケイ</t>
    </rPh>
    <rPh sb="2" eb="3">
      <t>ヨウ</t>
    </rPh>
    <phoneticPr fontId="81"/>
  </si>
  <si>
    <t>現住所</t>
    <phoneticPr fontId="81"/>
  </si>
  <si>
    <t>１月１日現在の住所</t>
    <rPh sb="7" eb="9">
      <t>ジュウショ</t>
    </rPh>
    <phoneticPr fontId="81"/>
  </si>
  <si>
    <t>フリガナ</t>
    <phoneticPr fontId="81"/>
  </si>
  <si>
    <t>氏名</t>
    <rPh sb="0" eb="2">
      <t>シメイ</t>
    </rPh>
    <phoneticPr fontId="81"/>
  </si>
  <si>
    <t>生年月日</t>
    <rPh sb="0" eb="4">
      <t>セイネンガッピ</t>
    </rPh>
    <phoneticPr fontId="81"/>
  </si>
  <si>
    <t>電話番号</t>
    <rPh sb="0" eb="2">
      <t>デンワ</t>
    </rPh>
    <rPh sb="2" eb="4">
      <t>バンゴウ</t>
    </rPh>
    <phoneticPr fontId="81"/>
  </si>
  <si>
    <t>個人番号</t>
    <rPh sb="0" eb="2">
      <t>コジン</t>
    </rPh>
    <rPh sb="2" eb="4">
      <t>バンゴウ</t>
    </rPh>
    <phoneticPr fontId="81"/>
  </si>
  <si>
    <t>代理申告者</t>
    <rPh sb="0" eb="2">
      <t>ダイリ</t>
    </rPh>
    <rPh sb="2" eb="4">
      <t>シンコク</t>
    </rPh>
    <rPh sb="4" eb="5">
      <t>シャ</t>
    </rPh>
    <phoneticPr fontId="81"/>
  </si>
  <si>
    <t>本人情報</t>
    <rPh sb="0" eb="2">
      <t>ホンニン</t>
    </rPh>
    <rPh sb="2" eb="4">
      <t>ジョウホウ</t>
    </rPh>
    <phoneticPr fontId="81"/>
  </si>
  <si>
    <t>続柄</t>
    <rPh sb="0" eb="2">
      <t>ゾクガラ</t>
    </rPh>
    <phoneticPr fontId="81"/>
  </si>
  <si>
    <t>社会保険料控除</t>
    <phoneticPr fontId="3"/>
  </si>
  <si>
    <t>小規模企業
共済等掛金控除</t>
    <phoneticPr fontId="3"/>
  </si>
  <si>
    <t>介護保険</t>
    <phoneticPr fontId="3"/>
  </si>
  <si>
    <t>小規模企業共済等掛金</t>
    <rPh sb="0" eb="3">
      <t>ショウキボ</t>
    </rPh>
    <rPh sb="3" eb="5">
      <t>キギョウ</t>
    </rPh>
    <rPh sb="5" eb="8">
      <t>キョウサイナド</t>
    </rPh>
    <rPh sb="8" eb="10">
      <t>カケガネ</t>
    </rPh>
    <phoneticPr fontId="3"/>
  </si>
  <si>
    <r>
      <t>⑮</t>
    </r>
    <r>
      <rPr>
        <sz val="8"/>
        <rFont val="ＭＳ Ｐゴシック"/>
        <family val="3"/>
        <charset val="128"/>
      </rPr>
      <t>地震保険
　　料控除</t>
    </r>
  </si>
  <si>
    <t>会 社 名</t>
    <rPh sb="0" eb="1">
      <t>カイ</t>
    </rPh>
    <rPh sb="2" eb="3">
      <t>シャ</t>
    </rPh>
    <rPh sb="4" eb="5">
      <t>メイ</t>
    </rPh>
    <phoneticPr fontId="3"/>
  </si>
  <si>
    <t>給与収入</t>
    <rPh sb="0" eb="2">
      <t>キュウヨ</t>
    </rPh>
    <rPh sb="2" eb="4">
      <t>シュウニュウ</t>
    </rPh>
    <phoneticPr fontId="81"/>
  </si>
  <si>
    <t>会社名</t>
    <rPh sb="0" eb="3">
      <t>カイシャメイ</t>
    </rPh>
    <phoneticPr fontId="81"/>
  </si>
  <si>
    <t>支払金額</t>
    <rPh sb="0" eb="2">
      <t>シハライ</t>
    </rPh>
    <rPh sb="2" eb="4">
      <t>キンガク</t>
    </rPh>
    <phoneticPr fontId="81"/>
  </si>
  <si>
    <t>源泉徴収税額</t>
    <rPh sb="0" eb="4">
      <t>ゲンセンチョウシュウ</t>
    </rPh>
    <rPh sb="4" eb="6">
      <t>ゼイガク</t>
    </rPh>
    <phoneticPr fontId="81"/>
  </si>
  <si>
    <t>勤務先</t>
    <rPh sb="0" eb="3">
      <t>キンムサキ</t>
    </rPh>
    <phoneticPr fontId="81"/>
  </si>
  <si>
    <t>　合　計</t>
    <rPh sb="1" eb="2">
      <t>ゴウ</t>
    </rPh>
    <rPh sb="3" eb="4">
      <t>ケイ</t>
    </rPh>
    <phoneticPr fontId="3"/>
  </si>
  <si>
    <t>国家公務員共済組合連合会</t>
    <rPh sb="0" eb="12">
      <t>コッカコウムインキョウサイクミアイレンゴウカイ</t>
    </rPh>
    <phoneticPr fontId="3"/>
  </si>
  <si>
    <t>地方職員共済組合</t>
    <rPh sb="0" eb="2">
      <t>チホウ</t>
    </rPh>
    <rPh sb="2" eb="4">
      <t>ショクイン</t>
    </rPh>
    <rPh sb="4" eb="6">
      <t>キョウサイ</t>
    </rPh>
    <rPh sb="6" eb="8">
      <t>クミアイ</t>
    </rPh>
    <phoneticPr fontId="3"/>
  </si>
  <si>
    <t>公立学校共済組合</t>
    <rPh sb="0" eb="2">
      <t>コウリツ</t>
    </rPh>
    <rPh sb="2" eb="4">
      <t>ガッコウ</t>
    </rPh>
    <rPh sb="4" eb="6">
      <t>キョウサイ</t>
    </rPh>
    <rPh sb="6" eb="8">
      <t>クミアイ</t>
    </rPh>
    <phoneticPr fontId="3"/>
  </si>
  <si>
    <t>警察共済組合</t>
    <rPh sb="0" eb="2">
      <t>ケイサツ</t>
    </rPh>
    <rPh sb="2" eb="4">
      <t>キョウサイ</t>
    </rPh>
    <rPh sb="4" eb="6">
      <t>クミアイ</t>
    </rPh>
    <phoneticPr fontId="3"/>
  </si>
  <si>
    <t>日本私立学校振興・共済事業団</t>
    <rPh sb="0" eb="2">
      <t>ニホン</t>
    </rPh>
    <rPh sb="2" eb="4">
      <t>シリツ</t>
    </rPh>
    <rPh sb="4" eb="6">
      <t>ガッコウ</t>
    </rPh>
    <rPh sb="6" eb="8">
      <t>シンコウ</t>
    </rPh>
    <rPh sb="9" eb="11">
      <t>キョウサイ</t>
    </rPh>
    <rPh sb="11" eb="14">
      <t>ジギョウダン</t>
    </rPh>
    <phoneticPr fontId="3"/>
  </si>
  <si>
    <t>全国市町村職員共済組合連合会</t>
    <rPh sb="0" eb="2">
      <t>ゼンコク</t>
    </rPh>
    <rPh sb="2" eb="5">
      <t>シチョウソン</t>
    </rPh>
    <rPh sb="5" eb="7">
      <t>ショクイン</t>
    </rPh>
    <rPh sb="7" eb="9">
      <t>キョウサイ</t>
    </rPh>
    <rPh sb="9" eb="11">
      <t>クミアイ</t>
    </rPh>
    <rPh sb="11" eb="14">
      <t>レンゴウカイ</t>
    </rPh>
    <phoneticPr fontId="3"/>
  </si>
  <si>
    <t>企業年金連合会</t>
    <rPh sb="0" eb="2">
      <t>キギョウ</t>
    </rPh>
    <rPh sb="2" eb="4">
      <t>ネンキン</t>
    </rPh>
    <rPh sb="4" eb="7">
      <t>レンゴウカイ</t>
    </rPh>
    <phoneticPr fontId="3"/>
  </si>
  <si>
    <t>全国国民年金基金</t>
    <rPh sb="0" eb="2">
      <t>ゼンコク</t>
    </rPh>
    <rPh sb="2" eb="4">
      <t>コクミン</t>
    </rPh>
    <rPh sb="4" eb="6">
      <t>ネンキン</t>
    </rPh>
    <rPh sb="6" eb="8">
      <t>キキン</t>
    </rPh>
    <phoneticPr fontId="3"/>
  </si>
  <si>
    <t>厚生労働省（日本年金機構）</t>
    <rPh sb="0" eb="5">
      <t>コウセイロウドウショウ</t>
    </rPh>
    <rPh sb="6" eb="12">
      <t>ニホンネンキンキコウ</t>
    </rPh>
    <phoneticPr fontId="3"/>
  </si>
  <si>
    <t>年金支払者</t>
    <rPh sb="4" eb="5">
      <t>シャ</t>
    </rPh>
    <phoneticPr fontId="3"/>
  </si>
  <si>
    <t>年金支払者</t>
    <rPh sb="0" eb="2">
      <t>ネンキン</t>
    </rPh>
    <rPh sb="2" eb="4">
      <t>シハライ</t>
    </rPh>
    <rPh sb="4" eb="5">
      <t>シャ</t>
    </rPh>
    <phoneticPr fontId="3"/>
  </si>
  <si>
    <t>合　 計</t>
    <phoneticPr fontId="3"/>
  </si>
  <si>
    <t>●地代・家賃</t>
    <phoneticPr fontId="3"/>
  </si>
  <si>
    <t>年少</t>
    <rPh sb="0" eb="2">
      <t>ネンショウ</t>
    </rPh>
    <phoneticPr fontId="3"/>
  </si>
  <si>
    <t>一般</t>
    <rPh sb="0" eb="2">
      <t>イッパン</t>
    </rPh>
    <phoneticPr fontId="3"/>
  </si>
  <si>
    <t>特定</t>
    <rPh sb="0" eb="2">
      <t>トクテイ</t>
    </rPh>
    <phoneticPr fontId="3"/>
  </si>
  <si>
    <t>老人</t>
    <rPh sb="0" eb="2">
      <t>ロウジン</t>
    </rPh>
    <phoneticPr fontId="3"/>
  </si>
  <si>
    <t>特別障害</t>
    <rPh sb="0" eb="2">
      <t>トクベツ</t>
    </rPh>
    <rPh sb="2" eb="4">
      <t>ショウガイ</t>
    </rPh>
    <phoneticPr fontId="3"/>
  </si>
  <si>
    <t>同居特障</t>
    <rPh sb="0" eb="2">
      <t>ドウキョ</t>
    </rPh>
    <rPh sb="2" eb="3">
      <t>トク</t>
    </rPh>
    <rPh sb="3" eb="4">
      <t>サワ</t>
    </rPh>
    <phoneticPr fontId="3"/>
  </si>
  <si>
    <t>普通障害</t>
    <rPh sb="0" eb="2">
      <t>フツウ</t>
    </rPh>
    <rPh sb="2" eb="4">
      <t>ショウガイ</t>
    </rPh>
    <phoneticPr fontId="3"/>
  </si>
  <si>
    <t>老人扶養のうち、同居している者</t>
    <rPh sb="0" eb="2">
      <t>ロウジン</t>
    </rPh>
    <rPh sb="2" eb="4">
      <t>フヨウ</t>
    </rPh>
    <rPh sb="8" eb="10">
      <t>ドウキョ</t>
    </rPh>
    <rPh sb="14" eb="15">
      <t>モノ</t>
    </rPh>
    <phoneticPr fontId="3"/>
  </si>
  <si>
    <t>身体１・２級、精神１級、療育A1、A2級</t>
    <rPh sb="0" eb="2">
      <t>シンタイ</t>
    </rPh>
    <rPh sb="5" eb="6">
      <t>キュウ</t>
    </rPh>
    <rPh sb="7" eb="9">
      <t>セイシン</t>
    </rPh>
    <rPh sb="10" eb="11">
      <t>キュウ</t>
    </rPh>
    <rPh sb="12" eb="14">
      <t>リョウイク</t>
    </rPh>
    <rPh sb="19" eb="20">
      <t>キュウ</t>
    </rPh>
    <phoneticPr fontId="3"/>
  </si>
  <si>
    <t>特別障害のうち、同居している者</t>
    <rPh sb="0" eb="2">
      <t>トクベツ</t>
    </rPh>
    <rPh sb="2" eb="4">
      <t>ショウガイ</t>
    </rPh>
    <rPh sb="8" eb="10">
      <t>ドウキョ</t>
    </rPh>
    <rPh sb="14" eb="15">
      <t>モノ</t>
    </rPh>
    <phoneticPr fontId="3"/>
  </si>
  <si>
    <t>身体３～７級、精神２～３級、療育B1・B2級</t>
    <rPh sb="0" eb="2">
      <t>シンタイ</t>
    </rPh>
    <rPh sb="5" eb="6">
      <t>キュウ</t>
    </rPh>
    <rPh sb="7" eb="9">
      <t>セイシン</t>
    </rPh>
    <rPh sb="12" eb="13">
      <t>キュウ</t>
    </rPh>
    <rPh sb="14" eb="16">
      <t>リョウイク</t>
    </rPh>
    <rPh sb="21" eb="22">
      <t>キュウ</t>
    </rPh>
    <phoneticPr fontId="3"/>
  </si>
  <si>
    <t>住民税</t>
    <rPh sb="0" eb="3">
      <t>ジュウミンゼイ</t>
    </rPh>
    <phoneticPr fontId="3"/>
  </si>
  <si>
    <t>配偶者所得</t>
    <rPh sb="0" eb="3">
      <t>ハイグウシャ</t>
    </rPh>
    <rPh sb="3" eb="5">
      <t>ショトク</t>
    </rPh>
    <phoneticPr fontId="3"/>
  </si>
  <si>
    <t>配偶者（特別）控除</t>
    <rPh sb="0" eb="3">
      <t>ハイグウシャ</t>
    </rPh>
    <rPh sb="4" eb="6">
      <t>トクベツ</t>
    </rPh>
    <rPh sb="7" eb="9">
      <t>コウジョ</t>
    </rPh>
    <phoneticPr fontId="3"/>
  </si>
  <si>
    <t>控除額</t>
    <rPh sb="0" eb="2">
      <t>コウジョ</t>
    </rPh>
    <rPh sb="2" eb="3">
      <t>ガク</t>
    </rPh>
    <phoneticPr fontId="3"/>
  </si>
  <si>
    <t>配偶者の合計所得金額</t>
    <rPh sb="0" eb="3">
      <t>ハイグウシャ</t>
    </rPh>
    <rPh sb="4" eb="6">
      <t>ゴウケイ</t>
    </rPh>
    <rPh sb="6" eb="8">
      <t>ショトク</t>
    </rPh>
    <rPh sb="8" eb="10">
      <t>キンガク</t>
    </rPh>
    <phoneticPr fontId="3"/>
  </si>
  <si>
    <t>申告者（あなた）の合計所得金額</t>
    <rPh sb="0" eb="3">
      <t>シンコクシャ</t>
    </rPh>
    <rPh sb="9" eb="11">
      <t>ゴウケイ</t>
    </rPh>
    <rPh sb="11" eb="13">
      <t>ショトク</t>
    </rPh>
    <rPh sb="13" eb="15">
      <t>キンガク</t>
    </rPh>
    <phoneticPr fontId="3"/>
  </si>
  <si>
    <t>申告者の合計所得</t>
    <rPh sb="0" eb="3">
      <t>シンコクシャ</t>
    </rPh>
    <rPh sb="4" eb="6">
      <t>ゴウケイ</t>
    </rPh>
    <rPh sb="6" eb="8">
      <t>ショトク</t>
    </rPh>
    <phoneticPr fontId="3"/>
  </si>
  <si>
    <t>地震保険料</t>
    <rPh sb="0" eb="2">
      <t>ジシン</t>
    </rPh>
    <rPh sb="2" eb="5">
      <t>ホケンリョウ</t>
    </rPh>
    <phoneticPr fontId="3"/>
  </si>
  <si>
    <t>旧長期損害保険料</t>
    <phoneticPr fontId="3"/>
  </si>
  <si>
    <t>地震保険料控除</t>
    <rPh sb="0" eb="2">
      <t>ジシン</t>
    </rPh>
    <rPh sb="2" eb="4">
      <t>ホケン</t>
    </rPh>
    <rPh sb="4" eb="5">
      <t>リョウ</t>
    </rPh>
    <rPh sb="5" eb="7">
      <t>コウジョ</t>
    </rPh>
    <phoneticPr fontId="3"/>
  </si>
  <si>
    <t>社会保険料控除</t>
    <rPh sb="0" eb="2">
      <t>シャカイ</t>
    </rPh>
    <rPh sb="2" eb="5">
      <t>ホケンリョウ</t>
    </rPh>
    <rPh sb="5" eb="7">
      <t>コウジョ</t>
    </rPh>
    <phoneticPr fontId="3"/>
  </si>
  <si>
    <t>小規模企業共済等掛金控除</t>
    <rPh sb="10" eb="12">
      <t>コウジョ</t>
    </rPh>
    <phoneticPr fontId="3"/>
  </si>
  <si>
    <t>新生命保険料</t>
    <phoneticPr fontId="3"/>
  </si>
  <si>
    <t>生命保険料控除額</t>
    <rPh sb="0" eb="2">
      <t>セイメイ</t>
    </rPh>
    <rPh sb="2" eb="5">
      <t>ホケンリョウ</t>
    </rPh>
    <rPh sb="5" eb="7">
      <t>コウジョ</t>
    </rPh>
    <rPh sb="7" eb="8">
      <t>ガク</t>
    </rPh>
    <phoneticPr fontId="3"/>
  </si>
  <si>
    <t>※70,000円が限度</t>
    <rPh sb="7" eb="8">
      <t>エン</t>
    </rPh>
    <rPh sb="9" eb="11">
      <t>ゲンド</t>
    </rPh>
    <phoneticPr fontId="3"/>
  </si>
  <si>
    <t>※25,000円が限度</t>
    <rPh sb="7" eb="8">
      <t>エン</t>
    </rPh>
    <rPh sb="9" eb="11">
      <t>ゲンド</t>
    </rPh>
    <phoneticPr fontId="3"/>
  </si>
  <si>
    <t>住 所</t>
    <rPh sb="0" eb="1">
      <t>ジュウ</t>
    </rPh>
    <rPh sb="2" eb="3">
      <t>ショ</t>
    </rPh>
    <phoneticPr fontId="10"/>
  </si>
  <si>
    <t>※取組に要した費用（人間ドックなど）は控除の対象となりません。</t>
    <rPh sb="1" eb="3">
      <t>トリクミ</t>
    </rPh>
    <rPh sb="4" eb="5">
      <t>ヨウ</t>
    </rPh>
    <rPh sb="7" eb="9">
      <t>ヒヨウ</t>
    </rPh>
    <rPh sb="10" eb="12">
      <t>ニンゲン</t>
    </rPh>
    <rPh sb="19" eb="21">
      <t>コウジョ</t>
    </rPh>
    <rPh sb="22" eb="24">
      <t>タイショウ</t>
    </rPh>
    <phoneticPr fontId="10"/>
  </si>
  <si>
    <t>この明細書は、申告書と一緒に提出してください。</t>
    <rPh sb="2" eb="5">
      <t>メイサイショ</t>
    </rPh>
    <rPh sb="7" eb="10">
      <t>シンコクショ</t>
    </rPh>
    <rPh sb="11" eb="13">
      <t>イッショ</t>
    </rPh>
    <rPh sb="14" eb="16">
      <t>テイシュツ</t>
    </rPh>
    <phoneticPr fontId="10"/>
  </si>
  <si>
    <t>(4) (3)のうち社会保険や生命
　　　保険などで補てんされる金額</t>
    <rPh sb="10" eb="12">
      <t>シャカイ</t>
    </rPh>
    <rPh sb="12" eb="14">
      <t>ホケン</t>
    </rPh>
    <rPh sb="15" eb="17">
      <t>セイメイ</t>
    </rPh>
    <rPh sb="21" eb="23">
      <t>ホケン</t>
    </rPh>
    <phoneticPr fontId="10"/>
  </si>
  <si>
    <t>円</t>
    <rPh sb="0" eb="1">
      <t>エン</t>
    </rPh>
    <phoneticPr fontId="3"/>
  </si>
  <si>
    <t>支払った金額</t>
    <rPh sb="0" eb="2">
      <t>シハラ</t>
    </rPh>
    <rPh sb="4" eb="6">
      <t>キンガク</t>
    </rPh>
    <phoneticPr fontId="3"/>
  </si>
  <si>
    <t>差引金額（Ａ－Ｂ）</t>
    <rPh sb="0" eb="2">
      <t>サシヒキ</t>
    </rPh>
    <rPh sb="2" eb="4">
      <t>キンガク</t>
    </rPh>
    <phoneticPr fontId="3"/>
  </si>
  <si>
    <t>保険金などで
補てんされる金額</t>
    <rPh sb="0" eb="3">
      <t>ホケンキン</t>
    </rPh>
    <rPh sb="7" eb="8">
      <t>ホ</t>
    </rPh>
    <rPh sb="13" eb="15">
      <t>キンガク</t>
    </rPh>
    <phoneticPr fontId="3"/>
  </si>
  <si>
    <t>Ｂ</t>
    <phoneticPr fontId="3"/>
  </si>
  <si>
    <t>Ｃ</t>
    <phoneticPr fontId="3"/>
  </si>
  <si>
    <r>
      <t xml:space="preserve">医療費控除額
</t>
    </r>
    <r>
      <rPr>
        <sz val="10"/>
        <color theme="1"/>
        <rFont val="游ゴシック"/>
        <family val="3"/>
        <charset val="128"/>
        <scheme val="minor"/>
      </rPr>
      <t>(Ｃ－12,000円）</t>
    </r>
    <rPh sb="0" eb="3">
      <t>イリョウヒ</t>
    </rPh>
    <rPh sb="3" eb="6">
      <t>コウジョガク</t>
    </rPh>
    <rPh sb="16" eb="17">
      <t>エン</t>
    </rPh>
    <phoneticPr fontId="3"/>
  </si>
  <si>
    <t>控除額</t>
    <rPh sb="0" eb="1">
      <t>ヒカエ</t>
    </rPh>
    <rPh sb="1" eb="2">
      <t>ジョ</t>
    </rPh>
    <rPh sb="2" eb="3">
      <t>ガク</t>
    </rPh>
    <phoneticPr fontId="3"/>
  </si>
  <si>
    <t>配偶者控除</t>
    <rPh sb="0" eb="3">
      <t>ハイグウシャ</t>
    </rPh>
    <rPh sb="3" eb="5">
      <t>コウジョ</t>
    </rPh>
    <phoneticPr fontId="3"/>
  </si>
  <si>
    <t>配偶者特別控除</t>
    <rPh sb="0" eb="3">
      <t>ハイグウシャ</t>
    </rPh>
    <rPh sb="3" eb="5">
      <t>トクベツ</t>
    </rPh>
    <rPh sb="5" eb="7">
      <t>コウジョ</t>
    </rPh>
    <phoneticPr fontId="3"/>
  </si>
  <si>
    <t>円</t>
    <rPh sb="0" eb="1">
      <t>エン</t>
    </rPh>
    <phoneticPr fontId="3"/>
  </si>
  <si>
    <t>業務雑所得金額</t>
    <rPh sb="0" eb="2">
      <t>ギョウム</t>
    </rPh>
    <rPh sb="2" eb="5">
      <t>ザツショトク</t>
    </rPh>
    <rPh sb="5" eb="7">
      <t>キンガク</t>
    </rPh>
    <phoneticPr fontId="3"/>
  </si>
  <si>
    <t>その他雑所得金額</t>
    <rPh sb="2" eb="3">
      <t>タ</t>
    </rPh>
    <rPh sb="3" eb="6">
      <t>ザツショトク</t>
    </rPh>
    <rPh sb="6" eb="8">
      <t>キンガク</t>
    </rPh>
    <phoneticPr fontId="3"/>
  </si>
  <si>
    <t>年金所得金額</t>
    <rPh sb="0" eb="2">
      <t>ネンキン</t>
    </rPh>
    <rPh sb="2" eb="4">
      <t>ショトク</t>
    </rPh>
    <rPh sb="4" eb="6">
      <t>キンガク</t>
    </rPh>
    <phoneticPr fontId="3"/>
  </si>
  <si>
    <t>給与所得金額</t>
    <rPh sb="0" eb="2">
      <t>キュウヨ</t>
    </rPh>
    <rPh sb="2" eb="4">
      <t>ショトク</t>
    </rPh>
    <rPh sb="4" eb="6">
      <t>キンガク</t>
    </rPh>
    <phoneticPr fontId="3"/>
  </si>
  <si>
    <t>１．源泉徴収票がある場合</t>
    <rPh sb="2" eb="4">
      <t>ゲンセン</t>
    </rPh>
    <rPh sb="4" eb="7">
      <t>チョウシュウヒョウ</t>
    </rPh>
    <rPh sb="10" eb="12">
      <t>バアイ</t>
    </rPh>
    <phoneticPr fontId="81"/>
  </si>
  <si>
    <t>2.源泉徴収票がない場合（給与証明欄）</t>
    <rPh sb="2" eb="4">
      <t>ゲンセン</t>
    </rPh>
    <rPh sb="4" eb="7">
      <t>チョウシュウヒョウ</t>
    </rPh>
    <rPh sb="10" eb="12">
      <t>バアイ</t>
    </rPh>
    <rPh sb="13" eb="15">
      <t>キュウヨ</t>
    </rPh>
    <rPh sb="15" eb="17">
      <t>ショウメイ</t>
    </rPh>
    <rPh sb="17" eb="18">
      <t>ラン</t>
    </rPh>
    <phoneticPr fontId="81"/>
  </si>
  <si>
    <t>金額</t>
    <rPh sb="0" eb="2">
      <t>キンガク</t>
    </rPh>
    <phoneticPr fontId="81"/>
  </si>
  <si>
    <t>年金収入</t>
    <rPh sb="0" eb="2">
      <t>ネンキン</t>
    </rPh>
    <rPh sb="2" eb="4">
      <t>シュウニュウ</t>
    </rPh>
    <phoneticPr fontId="81"/>
  </si>
  <si>
    <t>１．６５歳以上</t>
    <rPh sb="4" eb="5">
      <t>サイ</t>
    </rPh>
    <rPh sb="5" eb="7">
      <t>イジョウ</t>
    </rPh>
    <phoneticPr fontId="81"/>
  </si>
  <si>
    <t>年金支払者</t>
    <rPh sb="0" eb="2">
      <t>ネンキン</t>
    </rPh>
    <rPh sb="2" eb="5">
      <t>シハライシャ</t>
    </rPh>
    <phoneticPr fontId="81"/>
  </si>
  <si>
    <t>支払金額</t>
    <rPh sb="0" eb="2">
      <t>シハライ</t>
    </rPh>
    <rPh sb="2" eb="4">
      <t>キンガク</t>
    </rPh>
    <phoneticPr fontId="81"/>
  </si>
  <si>
    <t>２．６５歳未満</t>
    <rPh sb="4" eb="5">
      <t>サイ</t>
    </rPh>
    <rPh sb="5" eb="7">
      <t>ミマン</t>
    </rPh>
    <phoneticPr fontId="81"/>
  </si>
  <si>
    <t>雑所得（業務・その他）</t>
    <rPh sb="0" eb="3">
      <t>ザツショトク</t>
    </rPh>
    <rPh sb="4" eb="6">
      <t>ギョウム</t>
    </rPh>
    <rPh sb="9" eb="10">
      <t>タ</t>
    </rPh>
    <phoneticPr fontId="81"/>
  </si>
  <si>
    <t>１．業務</t>
    <rPh sb="2" eb="4">
      <t>ギョウム</t>
    </rPh>
    <phoneticPr fontId="81"/>
  </si>
  <si>
    <t>支払者の名称及び所在地</t>
    <rPh sb="0" eb="3">
      <t>シハライシャ</t>
    </rPh>
    <rPh sb="4" eb="6">
      <t>メイショウ</t>
    </rPh>
    <rPh sb="6" eb="7">
      <t>オヨ</t>
    </rPh>
    <rPh sb="8" eb="11">
      <t>ショザイチ</t>
    </rPh>
    <phoneticPr fontId="81"/>
  </si>
  <si>
    <t>収入金額</t>
    <rPh sb="0" eb="2">
      <t>シュウニュウ</t>
    </rPh>
    <rPh sb="2" eb="4">
      <t>キンガク</t>
    </rPh>
    <phoneticPr fontId="81"/>
  </si>
  <si>
    <t>１．その他</t>
    <rPh sb="4" eb="5">
      <t>タ</t>
    </rPh>
    <phoneticPr fontId="81"/>
  </si>
  <si>
    <t>事業所得</t>
    <rPh sb="0" eb="2">
      <t>ジギョウ</t>
    </rPh>
    <rPh sb="2" eb="4">
      <t>ショトク</t>
    </rPh>
    <phoneticPr fontId="81"/>
  </si>
  <si>
    <t>〇収入</t>
    <rPh sb="1" eb="3">
      <t>シュウニュウ</t>
    </rPh>
    <phoneticPr fontId="81"/>
  </si>
  <si>
    <t>売上（収入）金額</t>
    <phoneticPr fontId="3"/>
  </si>
  <si>
    <t>家事消費</t>
    <phoneticPr fontId="3"/>
  </si>
  <si>
    <t>〇経費</t>
    <rPh sb="1" eb="3">
      <t>ケイヒ</t>
    </rPh>
    <phoneticPr fontId="81"/>
  </si>
  <si>
    <t>（内訳）</t>
    <rPh sb="1" eb="3">
      <t>ウチワケ</t>
    </rPh>
    <phoneticPr fontId="81"/>
  </si>
  <si>
    <r>
      <t>給与・賃金　</t>
    </r>
    <r>
      <rPr>
        <sz val="11"/>
        <color rgb="FFFF0000"/>
        <rFont val="游ゴシック"/>
        <family val="3"/>
        <charset val="128"/>
        <scheme val="minor"/>
      </rPr>
      <t>※１</t>
    </r>
    <rPh sb="0" eb="2">
      <t>キュウヨ</t>
    </rPh>
    <rPh sb="3" eb="5">
      <t>チンギン</t>
    </rPh>
    <phoneticPr fontId="3"/>
  </si>
  <si>
    <r>
      <t>地代・家賃　</t>
    </r>
    <r>
      <rPr>
        <sz val="11"/>
        <color rgb="FFFF0000"/>
        <rFont val="游ゴシック"/>
        <family val="3"/>
        <charset val="128"/>
        <scheme val="minor"/>
      </rPr>
      <t>※２</t>
    </r>
    <rPh sb="0" eb="2">
      <t>チダイ</t>
    </rPh>
    <rPh sb="3" eb="5">
      <t>ヤチン</t>
    </rPh>
    <phoneticPr fontId="3"/>
  </si>
  <si>
    <r>
      <t>専従者控除　</t>
    </r>
    <r>
      <rPr>
        <b/>
        <sz val="11"/>
        <color rgb="FFFF0000"/>
        <rFont val="游ゴシック"/>
        <family val="3"/>
        <charset val="128"/>
        <scheme val="minor"/>
      </rPr>
      <t>※３</t>
    </r>
    <rPh sb="0" eb="3">
      <t>センジュウシャ</t>
    </rPh>
    <rPh sb="3" eb="5">
      <t>コウジョ</t>
    </rPh>
    <phoneticPr fontId="3"/>
  </si>
  <si>
    <t>※１ 給与・賃金</t>
    <rPh sb="3" eb="5">
      <t>キュウヨ</t>
    </rPh>
    <rPh sb="6" eb="8">
      <t>チンギン</t>
    </rPh>
    <phoneticPr fontId="81"/>
  </si>
  <si>
    <t>従業員名</t>
  </si>
  <si>
    <t>住所</t>
  </si>
  <si>
    <t>生年月日</t>
  </si>
  <si>
    <t>支払額</t>
  </si>
  <si>
    <t>※２ 地代・家賃</t>
    <rPh sb="3" eb="5">
      <t>チダイ</t>
    </rPh>
    <rPh sb="6" eb="8">
      <t>ヤチン</t>
    </rPh>
    <phoneticPr fontId="81"/>
  </si>
  <si>
    <t>支払先名</t>
    <phoneticPr fontId="81"/>
  </si>
  <si>
    <t>※３専従者控除</t>
    <rPh sb="2" eb="5">
      <t>センジュウシャ</t>
    </rPh>
    <rPh sb="5" eb="7">
      <t>コウジョ</t>
    </rPh>
    <phoneticPr fontId="81"/>
  </si>
  <si>
    <t>続柄</t>
    <rPh sb="0" eb="2">
      <t>ゾクガラ</t>
    </rPh>
    <phoneticPr fontId="81"/>
  </si>
  <si>
    <t>控除額</t>
    <rPh sb="0" eb="3">
      <t>コウジョガク</t>
    </rPh>
    <phoneticPr fontId="81"/>
  </si>
  <si>
    <t>不動産所得</t>
    <rPh sb="0" eb="3">
      <t>フドウサン</t>
    </rPh>
    <rPh sb="3" eb="5">
      <t>ショトク</t>
    </rPh>
    <phoneticPr fontId="81"/>
  </si>
  <si>
    <t>年　額</t>
    <rPh sb="0" eb="1">
      <t>トシ</t>
    </rPh>
    <rPh sb="2" eb="3">
      <t>ガク</t>
    </rPh>
    <phoneticPr fontId="81"/>
  </si>
  <si>
    <t>〇必要経費</t>
    <rPh sb="1" eb="3">
      <t>ヒツヨウ</t>
    </rPh>
    <rPh sb="3" eb="5">
      <t>ケイヒ</t>
    </rPh>
    <phoneticPr fontId="81"/>
  </si>
  <si>
    <t>※ 専従者控除</t>
    <rPh sb="2" eb="5">
      <t>センジュウシャ</t>
    </rPh>
    <rPh sb="5" eb="7">
      <t>コウジョ</t>
    </rPh>
    <phoneticPr fontId="81"/>
  </si>
  <si>
    <t>社会保険料控除</t>
    <rPh sb="0" eb="2">
      <t>シャカイ</t>
    </rPh>
    <rPh sb="2" eb="5">
      <t>ホケンリョウ</t>
    </rPh>
    <rPh sb="5" eb="7">
      <t>コウジョ</t>
    </rPh>
    <phoneticPr fontId="81"/>
  </si>
  <si>
    <t>社会保険料の種類</t>
    <phoneticPr fontId="81"/>
  </si>
  <si>
    <t>金額</t>
    <phoneticPr fontId="81"/>
  </si>
  <si>
    <t>小規模企業共済等掛金</t>
    <phoneticPr fontId="81"/>
  </si>
  <si>
    <t>社会保険料</t>
    <rPh sb="0" eb="2">
      <t>シャカイ</t>
    </rPh>
    <rPh sb="2" eb="5">
      <t>ホケンリョウ</t>
    </rPh>
    <phoneticPr fontId="81"/>
  </si>
  <si>
    <t>生命保険料控除</t>
    <rPh sb="0" eb="2">
      <t>セイメイ</t>
    </rPh>
    <rPh sb="2" eb="5">
      <t>ホケンリョウ</t>
    </rPh>
    <rPh sb="5" eb="7">
      <t>コウジョ</t>
    </rPh>
    <phoneticPr fontId="81"/>
  </si>
  <si>
    <t>生命保険料の種類</t>
    <rPh sb="0" eb="2">
      <t>セイメイ</t>
    </rPh>
    <phoneticPr fontId="81"/>
  </si>
  <si>
    <t>生命保険料控除額</t>
    <phoneticPr fontId="81"/>
  </si>
  <si>
    <t>地震保険料控除</t>
    <rPh sb="2" eb="5">
      <t>ホケンリョウ</t>
    </rPh>
    <rPh sb="5" eb="7">
      <t>コウジョ</t>
    </rPh>
    <phoneticPr fontId="81"/>
  </si>
  <si>
    <t>地震保険料の種類</t>
    <phoneticPr fontId="81"/>
  </si>
  <si>
    <t>地震保険料控除額</t>
    <rPh sb="0" eb="2">
      <t>ジシン</t>
    </rPh>
    <phoneticPr fontId="81"/>
  </si>
  <si>
    <t>寡婦・ひとり親控除</t>
    <rPh sb="0" eb="2">
      <t>カフ</t>
    </rPh>
    <rPh sb="6" eb="7">
      <t>オヤ</t>
    </rPh>
    <rPh sb="7" eb="9">
      <t>コウジョ</t>
    </rPh>
    <phoneticPr fontId="81"/>
  </si>
  <si>
    <t>勤労学生控除</t>
    <phoneticPr fontId="81"/>
  </si>
  <si>
    <t xml:space="preserve">障がい者控除
</t>
    <phoneticPr fontId="81"/>
  </si>
  <si>
    <t>配偶者（特別）控除</t>
    <rPh sb="0" eb="3">
      <t>ハイグウシャ</t>
    </rPh>
    <rPh sb="4" eb="6">
      <t>トクベツ</t>
    </rPh>
    <rPh sb="7" eb="9">
      <t>コウジョ</t>
    </rPh>
    <phoneticPr fontId="81"/>
  </si>
  <si>
    <t>合計所得金額</t>
    <rPh sb="0" eb="2">
      <t>ゴウケイ</t>
    </rPh>
    <rPh sb="2" eb="4">
      <t>ショトク</t>
    </rPh>
    <rPh sb="4" eb="6">
      <t>キンガク</t>
    </rPh>
    <phoneticPr fontId="81"/>
  </si>
  <si>
    <t>同・別居</t>
    <phoneticPr fontId="3"/>
  </si>
  <si>
    <t>同・別居</t>
    <phoneticPr fontId="81"/>
  </si>
  <si>
    <t>障がい者</t>
    <phoneticPr fontId="3"/>
  </si>
  <si>
    <t>障がい者</t>
    <phoneticPr fontId="81"/>
  </si>
  <si>
    <t>扶養控除</t>
    <rPh sb="0" eb="2">
      <t>フヨウ</t>
    </rPh>
    <rPh sb="2" eb="4">
      <t>コウジョ</t>
    </rPh>
    <phoneticPr fontId="81"/>
  </si>
  <si>
    <t>氏名</t>
    <rPh sb="0" eb="2">
      <t>シメイ</t>
    </rPh>
    <phoneticPr fontId="81"/>
  </si>
  <si>
    <t>生年月日</t>
    <rPh sb="0" eb="4">
      <t>セイネンガッピ</t>
    </rPh>
    <phoneticPr fontId="81"/>
  </si>
  <si>
    <t>個人番号</t>
    <rPh sb="0" eb="2">
      <t>コジン</t>
    </rPh>
    <rPh sb="2" eb="4">
      <t>バンゴウ</t>
    </rPh>
    <phoneticPr fontId="81"/>
  </si>
  <si>
    <t>同・別居</t>
    <rPh sb="0" eb="1">
      <t>ドウ</t>
    </rPh>
    <rPh sb="2" eb="4">
      <t>ベッキョ</t>
    </rPh>
    <phoneticPr fontId="81"/>
  </si>
  <si>
    <t>障がい者控除</t>
    <rPh sb="0" eb="1">
      <t>ショウ</t>
    </rPh>
    <rPh sb="3" eb="4">
      <t>シャ</t>
    </rPh>
    <rPh sb="4" eb="6">
      <t>コウジョ</t>
    </rPh>
    <phoneticPr fontId="81"/>
  </si>
  <si>
    <t>医療費控除</t>
    <rPh sb="0" eb="3">
      <t>イリョウヒ</t>
    </rPh>
    <rPh sb="3" eb="5">
      <t>コウジョ</t>
    </rPh>
    <phoneticPr fontId="81"/>
  </si>
  <si>
    <t>支払った医療費</t>
    <phoneticPr fontId="81"/>
  </si>
  <si>
    <t>医療費控除額</t>
    <rPh sb="0" eb="3">
      <t>イリョウヒ</t>
    </rPh>
    <rPh sb="3" eb="6">
      <t>コウジョガク</t>
    </rPh>
    <phoneticPr fontId="81"/>
  </si>
  <si>
    <t>補填される金額</t>
    <phoneticPr fontId="81"/>
  </si>
  <si>
    <t>セルフメディケーション税制</t>
    <rPh sb="11" eb="13">
      <t>ゼイセイ</t>
    </rPh>
    <phoneticPr fontId="81"/>
  </si>
  <si>
    <t>不動産の種類</t>
    <phoneticPr fontId="81"/>
  </si>
  <si>
    <t>業務雑所得金額</t>
    <phoneticPr fontId="81"/>
  </si>
  <si>
    <t>その他雑所得金額</t>
    <phoneticPr fontId="81"/>
  </si>
  <si>
    <t>所得金額</t>
    <rPh sb="0" eb="2">
      <t>ショトク</t>
    </rPh>
    <rPh sb="2" eb="4">
      <t>キンガク</t>
    </rPh>
    <phoneticPr fontId="81"/>
  </si>
  <si>
    <t>控除額</t>
    <phoneticPr fontId="81"/>
  </si>
  <si>
    <t>住所</t>
    <phoneticPr fontId="81"/>
  </si>
  <si>
    <t>氏名</t>
    <phoneticPr fontId="81"/>
  </si>
  <si>
    <t>年金所得金額</t>
    <rPh sb="0" eb="2">
      <t>ネンキン</t>
    </rPh>
    <rPh sb="2" eb="4">
      <t>ショトク</t>
    </rPh>
    <rPh sb="4" eb="6">
      <t>キンガク</t>
    </rPh>
    <phoneticPr fontId="81"/>
  </si>
  <si>
    <t>所得の種類（営業・農業等）</t>
    <rPh sb="0" eb="2">
      <t>ショトク</t>
    </rPh>
    <rPh sb="3" eb="5">
      <t>シュルイ</t>
    </rPh>
    <rPh sb="6" eb="8">
      <t>エイギョウ</t>
    </rPh>
    <rPh sb="9" eb="11">
      <t>ノウギョウ</t>
    </rPh>
    <rPh sb="11" eb="12">
      <t>トウ</t>
    </rPh>
    <phoneticPr fontId="3"/>
  </si>
  <si>
    <t>①所得の種類を選択し、下記の各項目に該当する収入・経費等を入力してください。</t>
    <rPh sb="1" eb="3">
      <t>ショトク</t>
    </rPh>
    <rPh sb="4" eb="6">
      <t>シュルイ</t>
    </rPh>
    <rPh sb="7" eb="9">
      <t>センタク</t>
    </rPh>
    <rPh sb="11" eb="13">
      <t>カキ</t>
    </rPh>
    <rPh sb="14" eb="15">
      <t>カク</t>
    </rPh>
    <rPh sb="15" eb="17">
      <t>コウモク</t>
    </rPh>
    <rPh sb="18" eb="20">
      <t>ガイトウ</t>
    </rPh>
    <rPh sb="22" eb="24">
      <t>シュウニュウ</t>
    </rPh>
    <rPh sb="25" eb="27">
      <t>ケイヒ</t>
    </rPh>
    <rPh sb="27" eb="28">
      <t>トウ</t>
    </rPh>
    <rPh sb="29" eb="31">
      <t>ニュウリョク</t>
    </rPh>
    <phoneticPr fontId="3"/>
  </si>
  <si>
    <t>所得の種類</t>
    <rPh sb="0" eb="2">
      <t>ショトク</t>
    </rPh>
    <rPh sb="3" eb="5">
      <t>シュルイ</t>
    </rPh>
    <phoneticPr fontId="81"/>
  </si>
  <si>
    <t>名称（屋号）</t>
    <rPh sb="0" eb="2">
      <t>メイショウ</t>
    </rPh>
    <rPh sb="3" eb="5">
      <t>ヤゴウ</t>
    </rPh>
    <phoneticPr fontId="3"/>
  </si>
  <si>
    <t>帳簿記帳</t>
    <rPh sb="0" eb="2">
      <t>チョウボ</t>
    </rPh>
    <rPh sb="2" eb="4">
      <t>キチョウ</t>
    </rPh>
    <phoneticPr fontId="3"/>
  </si>
  <si>
    <t>所 在 地</t>
    <rPh sb="0" eb="1">
      <t>トコロ</t>
    </rPh>
    <rPh sb="2" eb="3">
      <t>ザイ</t>
    </rPh>
    <rPh sb="4" eb="5">
      <t>チ</t>
    </rPh>
    <phoneticPr fontId="3"/>
  </si>
  <si>
    <t>業 種 名</t>
    <rPh sb="0" eb="1">
      <t>ギョウ</t>
    </rPh>
    <rPh sb="2" eb="3">
      <t>タネ</t>
    </rPh>
    <rPh sb="4" eb="5">
      <t>メイ</t>
    </rPh>
    <phoneticPr fontId="3"/>
  </si>
  <si>
    <t>所在地</t>
    <rPh sb="0" eb="3">
      <t>ショザイチ</t>
    </rPh>
    <phoneticPr fontId="81"/>
  </si>
  <si>
    <t>名称</t>
    <rPh sb="0" eb="2">
      <t>メイショウ</t>
    </rPh>
    <phoneticPr fontId="81"/>
  </si>
  <si>
    <t>従事月数</t>
    <phoneticPr fontId="81"/>
  </si>
  <si>
    <t>従事月数</t>
    <rPh sb="0" eb="2">
      <t>ジュウジ</t>
    </rPh>
    <rPh sb="2" eb="4">
      <t>ツキスウ</t>
    </rPh>
    <phoneticPr fontId="81"/>
  </si>
  <si>
    <t>月数</t>
    <rPh sb="0" eb="2">
      <t>ツキスウ</t>
    </rPh>
    <phoneticPr fontId="81"/>
  </si>
  <si>
    <t xml:space="preserve"> 物件の名称</t>
    <phoneticPr fontId="81"/>
  </si>
  <si>
    <t xml:space="preserve"> 支払者の名称・所在地</t>
    <rPh sb="1" eb="3">
      <t>シハラ</t>
    </rPh>
    <rPh sb="3" eb="4">
      <t>シャ</t>
    </rPh>
    <rPh sb="5" eb="7">
      <t>メイショウ</t>
    </rPh>
    <rPh sb="8" eb="11">
      <t>ショザイチ</t>
    </rPh>
    <phoneticPr fontId="81"/>
  </si>
  <si>
    <t>控除合計</t>
    <rPh sb="0" eb="2">
      <t>コウジョ</t>
    </rPh>
    <rPh sb="2" eb="4">
      <t>ゴウケイ</t>
    </rPh>
    <phoneticPr fontId="3"/>
  </si>
  <si>
    <t>国外居住</t>
    <rPh sb="0" eb="2">
      <t>コクガイ</t>
    </rPh>
    <rPh sb="2" eb="4">
      <t>キョジュウ</t>
    </rPh>
    <phoneticPr fontId="3"/>
  </si>
  <si>
    <t>円</t>
    <rPh sb="0" eb="1">
      <t>エン</t>
    </rPh>
    <phoneticPr fontId="3"/>
  </si>
  <si>
    <t>（</t>
    <phoneticPr fontId="3"/>
  </si>
  <si>
    <t>）</t>
    <phoneticPr fontId="3"/>
  </si>
  <si>
    <r>
      <rPr>
        <b/>
        <u/>
        <sz val="11"/>
        <color theme="1"/>
        <rFont val="游ゴシック"/>
        <family val="3"/>
        <charset val="128"/>
        <scheme val="minor"/>
      </rPr>
      <t>納税方法を選択する場合のみ</t>
    </r>
    <r>
      <rPr>
        <b/>
        <sz val="11"/>
        <color theme="1"/>
        <rFont val="游ゴシック"/>
        <family val="3"/>
        <scheme val="minor"/>
      </rPr>
      <t>、下記項目から納税方法を選択してください。</t>
    </r>
    <rPh sb="0" eb="2">
      <t>ノウゼイ</t>
    </rPh>
    <rPh sb="2" eb="4">
      <t>ホウホウ</t>
    </rPh>
    <rPh sb="5" eb="7">
      <t>センタク</t>
    </rPh>
    <rPh sb="9" eb="11">
      <t>バアイ</t>
    </rPh>
    <rPh sb="14" eb="16">
      <t>カキ</t>
    </rPh>
    <rPh sb="16" eb="18">
      <t>コウモク</t>
    </rPh>
    <rPh sb="20" eb="22">
      <t>ノウゼイ</t>
    </rPh>
    <rPh sb="22" eb="24">
      <t>ホウホウ</t>
    </rPh>
    <rPh sb="25" eb="27">
      <t>センタク</t>
    </rPh>
    <phoneticPr fontId="3"/>
  </si>
  <si>
    <t>級</t>
    <rPh sb="0" eb="1">
      <t>キュウ</t>
    </rPh>
    <phoneticPr fontId="3"/>
  </si>
  <si>
    <r>
      <t xml:space="preserve">住　所
</t>
    </r>
    <r>
      <rPr>
        <b/>
        <sz val="12"/>
        <color rgb="FFFF0000"/>
        <rFont val="游ゴシック"/>
        <family val="3"/>
        <charset val="128"/>
        <scheme val="minor"/>
      </rPr>
      <t>※別居の場合</t>
    </r>
    <rPh sb="0" eb="1">
      <t>ジュウ</t>
    </rPh>
    <rPh sb="2" eb="3">
      <t>ショ</t>
    </rPh>
    <rPh sb="5" eb="7">
      <t>ベッキョ</t>
    </rPh>
    <rPh sb="8" eb="10">
      <t>バアイ</t>
    </rPh>
    <phoneticPr fontId="3"/>
  </si>
  <si>
    <t>該当
事由</t>
    <rPh sb="0" eb="2">
      <t>ガイトウ</t>
    </rPh>
    <rPh sb="3" eb="5">
      <t>ジユウ</t>
    </rPh>
    <phoneticPr fontId="3"/>
  </si>
  <si>
    <r>
      <t xml:space="preserve">住　所
</t>
    </r>
    <r>
      <rPr>
        <b/>
        <sz val="8"/>
        <color rgb="FFFF0000"/>
        <rFont val="游ゴシック"/>
        <family val="3"/>
        <charset val="128"/>
        <scheme val="minor"/>
      </rPr>
      <t>※別居の場合</t>
    </r>
    <rPh sb="0" eb="1">
      <t>ジュウ</t>
    </rPh>
    <rPh sb="2" eb="3">
      <t>ショ</t>
    </rPh>
    <rPh sb="5" eb="7">
      <t>ベッキョ</t>
    </rPh>
    <rPh sb="8" eb="10">
      <t>バアイ</t>
    </rPh>
    <phoneticPr fontId="3"/>
  </si>
  <si>
    <t>控除額</t>
    <rPh sb="0" eb="3">
      <t>コウジョガク</t>
    </rPh>
    <phoneticPr fontId="3"/>
  </si>
  <si>
    <t>①次の　　　　　項目を、すべて入力してください。</t>
    <rPh sb="1" eb="2">
      <t>ツギ</t>
    </rPh>
    <rPh sb="8" eb="10">
      <t>コウモク</t>
    </rPh>
    <rPh sb="15" eb="17">
      <t>ニュウリョク</t>
    </rPh>
    <phoneticPr fontId="3"/>
  </si>
  <si>
    <t>次の　　　　　項目を入力してください。</t>
    <rPh sb="0" eb="1">
      <t>ツギ</t>
    </rPh>
    <rPh sb="7" eb="9">
      <t>コウモク</t>
    </rPh>
    <rPh sb="10" eb="12">
      <t>ニュウリョク</t>
    </rPh>
    <phoneticPr fontId="3"/>
  </si>
  <si>
    <t>↓のボタンをクリック</t>
    <phoneticPr fontId="3"/>
  </si>
  <si>
    <t>②入力がおわりましたら</t>
    <rPh sb="1" eb="3">
      <t>ニュウリョク</t>
    </rPh>
    <phoneticPr fontId="3"/>
  </si>
  <si>
    <t>給与・公的年金等に係る所得以外の町県民税の納税方法</t>
    <rPh sb="0" eb="2">
      <t>キュウヨ</t>
    </rPh>
    <rPh sb="3" eb="5">
      <t>コウテキ</t>
    </rPh>
    <rPh sb="5" eb="8">
      <t>ネンキンナド</t>
    </rPh>
    <rPh sb="9" eb="10">
      <t>カカワ</t>
    </rPh>
    <rPh sb="11" eb="13">
      <t>ショトク</t>
    </rPh>
    <rPh sb="13" eb="15">
      <t>イガイ</t>
    </rPh>
    <rPh sb="16" eb="17">
      <t>マチ</t>
    </rPh>
    <rPh sb="17" eb="20">
      <t>ケンミンゼイ</t>
    </rPh>
    <rPh sb="21" eb="23">
      <t>ノウゼイ</t>
    </rPh>
    <rPh sb="23" eb="25">
      <t>ホウホウ</t>
    </rPh>
    <phoneticPr fontId="81"/>
  </si>
  <si>
    <t>収入</t>
    <rPh sb="0" eb="2">
      <t>シュウニュウ</t>
    </rPh>
    <phoneticPr fontId="81"/>
  </si>
  <si>
    <t>所得金額</t>
    <rPh sb="0" eb="2">
      <t>ショトク</t>
    </rPh>
    <rPh sb="2" eb="4">
      <t>キンガク</t>
    </rPh>
    <phoneticPr fontId="81"/>
  </si>
  <si>
    <t>【合計（事業所得）】</t>
    <rPh sb="1" eb="3">
      <t>ゴウケイ</t>
    </rPh>
    <rPh sb="4" eb="6">
      <t>ジギョウ</t>
    </rPh>
    <rPh sb="6" eb="8">
      <t>ショトク</t>
    </rPh>
    <phoneticPr fontId="81"/>
  </si>
  <si>
    <t>【合計（社会保険料控除）】</t>
    <rPh sb="1" eb="3">
      <t>ゴウケイ</t>
    </rPh>
    <rPh sb="4" eb="6">
      <t>シャカイ</t>
    </rPh>
    <rPh sb="6" eb="9">
      <t>ホケンリョウ</t>
    </rPh>
    <rPh sb="9" eb="11">
      <t>コウジョ</t>
    </rPh>
    <phoneticPr fontId="81"/>
  </si>
  <si>
    <t>【合計（生命保険料控除）】</t>
    <rPh sb="1" eb="3">
      <t>ゴウケイ</t>
    </rPh>
    <rPh sb="4" eb="11">
      <t>セイメイホケンリョウコウジョ</t>
    </rPh>
    <phoneticPr fontId="81"/>
  </si>
  <si>
    <t>【合計（地震保険料控除）】</t>
    <rPh sb="1" eb="3">
      <t>ゴウケイ</t>
    </rPh>
    <rPh sb="4" eb="6">
      <t>ジシン</t>
    </rPh>
    <rPh sb="6" eb="9">
      <t>ホケンリョウ</t>
    </rPh>
    <rPh sb="9" eb="11">
      <t>コウジョ</t>
    </rPh>
    <phoneticPr fontId="81"/>
  </si>
  <si>
    <t>住所（別居のみ）</t>
    <rPh sb="0" eb="2">
      <t>ジュウショ</t>
    </rPh>
    <rPh sb="3" eb="5">
      <t>ベッキョ</t>
    </rPh>
    <phoneticPr fontId="81"/>
  </si>
  <si>
    <t>【合計（給与所得）】</t>
    <rPh sb="1" eb="3">
      <t>ゴウケイ</t>
    </rPh>
    <rPh sb="4" eb="6">
      <t>キュウヨ</t>
    </rPh>
    <rPh sb="6" eb="8">
      <t>ショトク</t>
    </rPh>
    <phoneticPr fontId="81"/>
  </si>
  <si>
    <t>収入</t>
    <rPh sb="0" eb="2">
      <t>シュウニュウ</t>
    </rPh>
    <phoneticPr fontId="81"/>
  </si>
  <si>
    <t>【合計（雑所得・年金）】</t>
    <rPh sb="1" eb="3">
      <t>ゴウケイ</t>
    </rPh>
    <rPh sb="4" eb="5">
      <t>ザツ</t>
    </rPh>
    <rPh sb="5" eb="7">
      <t>ショトク</t>
    </rPh>
    <rPh sb="8" eb="10">
      <t>ネンキン</t>
    </rPh>
    <phoneticPr fontId="81"/>
  </si>
  <si>
    <t>【合計（業務雑・その他雑所得）】</t>
    <rPh sb="1" eb="3">
      <t>ゴウケイ</t>
    </rPh>
    <rPh sb="4" eb="6">
      <t>ギョウム</t>
    </rPh>
    <rPh sb="6" eb="7">
      <t>ザツ</t>
    </rPh>
    <rPh sb="10" eb="11">
      <t>タ</t>
    </rPh>
    <rPh sb="11" eb="14">
      <t>ザツショトク</t>
    </rPh>
    <phoneticPr fontId="81"/>
  </si>
  <si>
    <t>【合計（不動産所得）】</t>
    <rPh sb="1" eb="3">
      <t>ゴウケイ</t>
    </rPh>
    <rPh sb="4" eb="7">
      <t>フドウサン</t>
    </rPh>
    <rPh sb="7" eb="9">
      <t>ショトク</t>
    </rPh>
    <phoneticPr fontId="81"/>
  </si>
  <si>
    <t>【申告者情報】</t>
    <rPh sb="1" eb="4">
      <t>シンコクシャ</t>
    </rPh>
    <rPh sb="4" eb="6">
      <t>ジョウホウ</t>
    </rPh>
    <phoneticPr fontId="3"/>
  </si>
  <si>
    <t>身体</t>
    <rPh sb="0" eb="2">
      <t>シンタイ</t>
    </rPh>
    <phoneticPr fontId="3"/>
  </si>
  <si>
    <t>精神</t>
  </si>
  <si>
    <t>療育</t>
  </si>
  <si>
    <t>A1</t>
    <phoneticPr fontId="3"/>
  </si>
  <si>
    <t>A2</t>
    <phoneticPr fontId="3"/>
  </si>
  <si>
    <t>B1</t>
    <phoneticPr fontId="3"/>
  </si>
  <si>
    <t>B2</t>
    <phoneticPr fontId="3"/>
  </si>
  <si>
    <t>手帳種類・等級</t>
    <rPh sb="0" eb="2">
      <t>テチョウ</t>
    </rPh>
    <rPh sb="2" eb="4">
      <t>シュルイ</t>
    </rPh>
    <rPh sb="5" eb="7">
      <t>トウキュウ</t>
    </rPh>
    <phoneticPr fontId="3"/>
  </si>
  <si>
    <t>名前</t>
    <rPh sb="0" eb="2">
      <t>ナマエ</t>
    </rPh>
    <phoneticPr fontId="3"/>
  </si>
  <si>
    <t>国外</t>
    <rPh sb="0" eb="2">
      <t>コクガイ</t>
    </rPh>
    <phoneticPr fontId="3"/>
  </si>
  <si>
    <t>個人情報</t>
  </si>
  <si>
    <t>配偶者（特別）控除</t>
  </si>
  <si>
    <t>1人目</t>
    <rPh sb="1" eb="2">
      <t>ヒト</t>
    </rPh>
    <rPh sb="2" eb="3">
      <t>メ</t>
    </rPh>
    <phoneticPr fontId="81"/>
  </si>
  <si>
    <t>2人目</t>
    <rPh sb="1" eb="2">
      <t>ヒト</t>
    </rPh>
    <rPh sb="2" eb="3">
      <t>メ</t>
    </rPh>
    <phoneticPr fontId="81"/>
  </si>
  <si>
    <t>3人目</t>
    <rPh sb="1" eb="2">
      <t>ヒト</t>
    </rPh>
    <rPh sb="2" eb="3">
      <t>メ</t>
    </rPh>
    <phoneticPr fontId="81"/>
  </si>
  <si>
    <t>4人目</t>
    <rPh sb="1" eb="2">
      <t>ヒト</t>
    </rPh>
    <rPh sb="2" eb="3">
      <t>メ</t>
    </rPh>
    <phoneticPr fontId="81"/>
  </si>
  <si>
    <t>5人目</t>
    <rPh sb="1" eb="2">
      <t>ヒト</t>
    </rPh>
    <rPh sb="2" eb="3">
      <t>メ</t>
    </rPh>
    <phoneticPr fontId="81"/>
  </si>
  <si>
    <t>年齢</t>
    <rPh sb="0" eb="2">
      <t>ネンレイ</t>
    </rPh>
    <phoneticPr fontId="81"/>
  </si>
  <si>
    <t>年齢区分</t>
    <rPh sb="0" eb="2">
      <t>ネンレイ</t>
    </rPh>
    <rPh sb="2" eb="4">
      <t>クブン</t>
    </rPh>
    <phoneticPr fontId="81"/>
  </si>
  <si>
    <t>同居</t>
    <phoneticPr fontId="3"/>
  </si>
  <si>
    <t>【年少、一般、特定、老人（or同居老人）】のどれか ＋ 【特別障害、同居特障、普通障害】のどれか（該当する場合）　＝　控除額合計</t>
  </si>
  <si>
    <t>基準日</t>
    <rPh sb="0" eb="2">
      <t>キジュン</t>
    </rPh>
    <rPh sb="2" eb="3">
      <t>ビ</t>
    </rPh>
    <phoneticPr fontId="81"/>
  </si>
  <si>
    <t>同・別居</t>
    <rPh sb="0" eb="1">
      <t>ドウ</t>
    </rPh>
    <rPh sb="2" eb="4">
      <t>ベッキョ</t>
    </rPh>
    <phoneticPr fontId="81"/>
  </si>
  <si>
    <t>老人</t>
    <rPh sb="0" eb="2">
      <t>ロウジン</t>
    </rPh>
    <phoneticPr fontId="81"/>
  </si>
  <si>
    <t>同居特障</t>
  </si>
  <si>
    <t>同居老人</t>
    <rPh sb="2" eb="4">
      <t>ロウジン</t>
    </rPh>
    <phoneticPr fontId="81"/>
  </si>
  <si>
    <t>控除額</t>
    <rPh sb="0" eb="2">
      <t>コウジョ</t>
    </rPh>
    <rPh sb="2" eb="3">
      <t>ガク</t>
    </rPh>
    <phoneticPr fontId="81"/>
  </si>
  <si>
    <t>障がい</t>
    <rPh sb="0" eb="1">
      <t>ショウ</t>
    </rPh>
    <phoneticPr fontId="81"/>
  </si>
  <si>
    <t>本人控除</t>
    <rPh sb="0" eb="2">
      <t>ホンニン</t>
    </rPh>
    <rPh sb="2" eb="4">
      <t>コウジョ</t>
    </rPh>
    <phoneticPr fontId="81"/>
  </si>
  <si>
    <t>○</t>
    <phoneticPr fontId="81"/>
  </si>
  <si>
    <t>14　所得金額調整控除に関する事項</t>
  </si>
  <si>
    <t>寡婦理由</t>
    <rPh sb="0" eb="2">
      <t>カフ</t>
    </rPh>
    <rPh sb="2" eb="4">
      <t>リユウ</t>
    </rPh>
    <phoneticPr fontId="81"/>
  </si>
  <si>
    <t>住申</t>
    <rPh sb="0" eb="1">
      <t>ジュウ</t>
    </rPh>
    <rPh sb="1" eb="2">
      <t>シン</t>
    </rPh>
    <phoneticPr fontId="81"/>
  </si>
  <si>
    <t>給与</t>
    <rPh sb="0" eb="2">
      <t>キュウヨ</t>
    </rPh>
    <phoneticPr fontId="81"/>
  </si>
  <si>
    <t>本人</t>
    <rPh sb="0" eb="2">
      <t>ホンニン</t>
    </rPh>
    <phoneticPr fontId="81"/>
  </si>
  <si>
    <t>等級</t>
    <rPh sb="0" eb="2">
      <t>トウキュウ</t>
    </rPh>
    <phoneticPr fontId="81"/>
  </si>
  <si>
    <t>配偶者</t>
    <rPh sb="0" eb="3">
      <t>ハイグウシャ</t>
    </rPh>
    <phoneticPr fontId="81"/>
  </si>
  <si>
    <t>-</t>
    <phoneticPr fontId="81"/>
  </si>
  <si>
    <t>寡婦</t>
    <rPh sb="0" eb="1">
      <t>ヤモメ</t>
    </rPh>
    <rPh sb="1" eb="2">
      <t>フ</t>
    </rPh>
    <phoneticPr fontId="3"/>
  </si>
  <si>
    <t>寡婦のみ理由記載</t>
    <rPh sb="0" eb="2">
      <t>カフ</t>
    </rPh>
    <rPh sb="4" eb="6">
      <t>リユウ</t>
    </rPh>
    <rPh sb="6" eb="8">
      <t>キサイ</t>
    </rPh>
    <phoneticPr fontId="81"/>
  </si>
  <si>
    <t>続柄</t>
    <rPh sb="0" eb="2">
      <t>ツヅキガラ</t>
    </rPh>
    <phoneticPr fontId="81"/>
  </si>
  <si>
    <t>本人</t>
    <rPh sb="0" eb="2">
      <t>ホンニン</t>
    </rPh>
    <phoneticPr fontId="81"/>
  </si>
  <si>
    <t>配偶者</t>
    <rPh sb="0" eb="3">
      <t>ハイグウシャ</t>
    </rPh>
    <phoneticPr fontId="81"/>
  </si>
  <si>
    <t>該当事由</t>
    <rPh sb="0" eb="2">
      <t>ガイトウ</t>
    </rPh>
    <rPh sb="2" eb="4">
      <t>ジユウ</t>
    </rPh>
    <phoneticPr fontId="81"/>
  </si>
  <si>
    <t>有1</t>
  </si>
  <si>
    <t>有2</t>
  </si>
  <si>
    <t>別居の住所</t>
    <rPh sb="0" eb="2">
      <t>ベッキョ</t>
    </rPh>
    <rPh sb="3" eb="5">
      <t>ジュウショ</t>
    </rPh>
    <phoneticPr fontId="3"/>
  </si>
  <si>
    <t>等級</t>
    <rPh sb="0" eb="2">
      <t>トウキュウ</t>
    </rPh>
    <phoneticPr fontId="3"/>
  </si>
  <si>
    <t>所得金額調整</t>
    <rPh sb="0" eb="2">
      <t>ショトク</t>
    </rPh>
    <rPh sb="2" eb="4">
      <t>キンガク</t>
    </rPh>
    <rPh sb="4" eb="6">
      <t>チョウセイ</t>
    </rPh>
    <phoneticPr fontId="81"/>
  </si>
  <si>
    <t>所得金額調整カウント</t>
    <rPh sb="0" eb="2">
      <t>ショトク</t>
    </rPh>
    <rPh sb="2" eb="4">
      <t>キンガク</t>
    </rPh>
    <rPh sb="4" eb="6">
      <t>チョウセイ</t>
    </rPh>
    <phoneticPr fontId="81"/>
  </si>
  <si>
    <t>所得金額調整条件</t>
    <rPh sb="0" eb="2">
      <t>ショトク</t>
    </rPh>
    <rPh sb="2" eb="4">
      <t>キンガク</t>
    </rPh>
    <rPh sb="4" eb="6">
      <t>チョウセイ</t>
    </rPh>
    <rPh sb="6" eb="8">
      <t>ジョウケン</t>
    </rPh>
    <phoneticPr fontId="81"/>
  </si>
  <si>
    <t>別居扶養親族カウント</t>
    <rPh sb="0" eb="2">
      <t>ベッキョ</t>
    </rPh>
    <rPh sb="2" eb="4">
      <t>フヨウ</t>
    </rPh>
    <rPh sb="4" eb="6">
      <t>シンゾク</t>
    </rPh>
    <phoneticPr fontId="81"/>
  </si>
  <si>
    <t>別居扶養親族条件</t>
    <rPh sb="0" eb="2">
      <t>ベッキョ</t>
    </rPh>
    <rPh sb="2" eb="4">
      <t>フヨウ</t>
    </rPh>
    <rPh sb="4" eb="6">
      <t>シンゾク</t>
    </rPh>
    <rPh sb="6" eb="8">
      <t>ジョウケン</t>
    </rPh>
    <phoneticPr fontId="81"/>
  </si>
  <si>
    <t>対象1</t>
  </si>
  <si>
    <t>行</t>
    <rPh sb="0" eb="1">
      <t>ギョウ</t>
    </rPh>
    <phoneticPr fontId="3"/>
  </si>
  <si>
    <t>列</t>
    <rPh sb="0" eb="1">
      <t>レツ</t>
    </rPh>
    <phoneticPr fontId="3"/>
  </si>
  <si>
    <t>控除A</t>
    <rPh sb="0" eb="2">
      <t>コウジョ</t>
    </rPh>
    <phoneticPr fontId="81"/>
  </si>
  <si>
    <t>控除B</t>
    <rPh sb="0" eb="2">
      <t>コウジョ</t>
    </rPh>
    <phoneticPr fontId="81"/>
  </si>
  <si>
    <t>控除B</t>
    <phoneticPr fontId="81"/>
  </si>
  <si>
    <t>身体1</t>
  </si>
  <si>
    <t>身体2</t>
  </si>
  <si>
    <t>身体3</t>
  </si>
  <si>
    <t>身体4</t>
  </si>
  <si>
    <t>身体5</t>
  </si>
  <si>
    <t>身体6</t>
  </si>
  <si>
    <t>身体7</t>
  </si>
  <si>
    <t>精神1</t>
  </si>
  <si>
    <t>精神2</t>
  </si>
  <si>
    <t>精神3</t>
  </si>
  <si>
    <t>療育A1</t>
  </si>
  <si>
    <t>療育A2</t>
  </si>
  <si>
    <t>療育B1</t>
  </si>
  <si>
    <t>療育B2</t>
  </si>
  <si>
    <t>【確認用】手帳の種類</t>
    <rPh sb="1" eb="3">
      <t>カクニン</t>
    </rPh>
    <rPh sb="3" eb="4">
      <t>ヨウ</t>
    </rPh>
    <phoneticPr fontId="81"/>
  </si>
  <si>
    <r>
      <t>【給与・公的年金等に係る所得</t>
    </r>
    <r>
      <rPr>
        <b/>
        <u/>
        <sz val="14"/>
        <color theme="1"/>
        <rFont val="游ゴシック"/>
        <family val="3"/>
        <charset val="128"/>
        <scheme val="minor"/>
      </rPr>
      <t>以外</t>
    </r>
    <r>
      <rPr>
        <b/>
        <sz val="14"/>
        <color theme="1"/>
        <rFont val="游ゴシック"/>
        <family val="3"/>
        <charset val="128"/>
        <scheme val="minor"/>
      </rPr>
      <t>の町県民税の納税方法】</t>
    </r>
    <phoneticPr fontId="3"/>
  </si>
  <si>
    <t>までの所得）</t>
    <phoneticPr fontId="3"/>
  </si>
  <si>
    <t>（</t>
    <phoneticPr fontId="3"/>
  </si>
  <si>
    <t>新・旧生命保険料控除</t>
    <rPh sb="0" eb="1">
      <t>シン</t>
    </rPh>
    <rPh sb="2" eb="3">
      <t>キュウ</t>
    </rPh>
    <rPh sb="3" eb="10">
      <t>セイメイホケンリョウコウジョ</t>
    </rPh>
    <phoneticPr fontId="3"/>
  </si>
  <si>
    <t>新・旧個人年金保険料控除</t>
    <rPh sb="0" eb="1">
      <t>シン</t>
    </rPh>
    <rPh sb="2" eb="3">
      <t>キュウ</t>
    </rPh>
    <rPh sb="3" eb="5">
      <t>コジン</t>
    </rPh>
    <rPh sb="5" eb="7">
      <t>ネンキン</t>
    </rPh>
    <rPh sb="7" eb="10">
      <t>ホケンリョウ</t>
    </rPh>
    <rPh sb="10" eb="12">
      <t>コウジョ</t>
    </rPh>
    <phoneticPr fontId="3"/>
  </si>
  <si>
    <t>新・旧控除額の合計額（上限額設定有）</t>
    <rPh sb="0" eb="1">
      <t>シン</t>
    </rPh>
    <rPh sb="2" eb="3">
      <t>キュウ</t>
    </rPh>
    <rPh sb="3" eb="6">
      <t>コウジョガク</t>
    </rPh>
    <rPh sb="7" eb="9">
      <t>ゴウケイ</t>
    </rPh>
    <rPh sb="9" eb="10">
      <t>ガク</t>
    </rPh>
    <rPh sb="11" eb="13">
      <t>ジョウゲン</t>
    </rPh>
    <rPh sb="13" eb="14">
      <t>ガク</t>
    </rPh>
    <rPh sb="14" eb="16">
      <t>セッテイ</t>
    </rPh>
    <rPh sb="16" eb="17">
      <t>ア</t>
    </rPh>
    <phoneticPr fontId="3"/>
  </si>
  <si>
    <r>
      <rPr>
        <b/>
        <sz val="18"/>
        <color theme="1"/>
        <rFont val="游ゴシック"/>
        <family val="3"/>
        <charset val="128"/>
        <scheme val="minor"/>
      </rPr>
      <t>１</t>
    </r>
    <r>
      <rPr>
        <b/>
        <sz val="14"/>
        <color theme="1"/>
        <rFont val="游ゴシック"/>
        <family val="3"/>
        <scheme val="minor"/>
      </rPr>
      <t>人目</t>
    </r>
    <rPh sb="1" eb="3">
      <t>ヒトメ</t>
    </rPh>
    <phoneticPr fontId="3"/>
  </si>
  <si>
    <r>
      <rPr>
        <b/>
        <sz val="18"/>
        <color theme="1"/>
        <rFont val="游ゴシック"/>
        <family val="3"/>
        <charset val="128"/>
        <scheme val="minor"/>
      </rPr>
      <t>２</t>
    </r>
    <r>
      <rPr>
        <b/>
        <sz val="14"/>
        <color theme="1"/>
        <rFont val="游ゴシック"/>
        <family val="3"/>
        <scheme val="minor"/>
      </rPr>
      <t>人目</t>
    </r>
    <rPh sb="1" eb="3">
      <t>ヒトメ</t>
    </rPh>
    <phoneticPr fontId="3"/>
  </si>
  <si>
    <r>
      <rPr>
        <b/>
        <sz val="18"/>
        <color theme="1"/>
        <rFont val="游ゴシック"/>
        <family val="3"/>
        <charset val="128"/>
        <scheme val="minor"/>
      </rPr>
      <t>３</t>
    </r>
    <r>
      <rPr>
        <b/>
        <sz val="14"/>
        <color theme="1"/>
        <rFont val="游ゴシック"/>
        <family val="3"/>
        <scheme val="minor"/>
      </rPr>
      <t>人目</t>
    </r>
    <rPh sb="1" eb="3">
      <t>ヒトメ</t>
    </rPh>
    <phoneticPr fontId="3"/>
  </si>
  <si>
    <r>
      <rPr>
        <b/>
        <sz val="18"/>
        <color theme="1"/>
        <rFont val="游ゴシック"/>
        <family val="3"/>
        <charset val="128"/>
        <scheme val="minor"/>
      </rPr>
      <t>４</t>
    </r>
    <r>
      <rPr>
        <b/>
        <sz val="14"/>
        <color theme="1"/>
        <rFont val="游ゴシック"/>
        <family val="3"/>
        <scheme val="minor"/>
      </rPr>
      <t>人目</t>
    </r>
    <rPh sb="1" eb="3">
      <t>ヒトメ</t>
    </rPh>
    <phoneticPr fontId="3"/>
  </si>
  <si>
    <r>
      <rPr>
        <b/>
        <sz val="18"/>
        <color theme="1"/>
        <rFont val="游ゴシック"/>
        <family val="3"/>
        <charset val="128"/>
        <scheme val="minor"/>
      </rPr>
      <t>５</t>
    </r>
    <r>
      <rPr>
        <b/>
        <sz val="14"/>
        <color theme="1"/>
        <rFont val="游ゴシック"/>
        <family val="3"/>
        <scheme val="minor"/>
      </rPr>
      <t>人目</t>
    </r>
    <rPh sb="1" eb="3">
      <t>ヒトメ</t>
    </rPh>
    <phoneticPr fontId="3"/>
  </si>
  <si>
    <t>　収入のある項目のボタンをクリックし、画面の案内に沿って必要事項を入力してください。</t>
    <rPh sb="1" eb="3">
      <t>シュウニュウ</t>
    </rPh>
    <rPh sb="6" eb="8">
      <t>コウモク</t>
    </rPh>
    <rPh sb="19" eb="21">
      <t>ガメン</t>
    </rPh>
    <rPh sb="22" eb="24">
      <t>アンナイ</t>
    </rPh>
    <rPh sb="25" eb="26">
      <t>ソ</t>
    </rPh>
    <rPh sb="28" eb="30">
      <t>ヒツヨウ</t>
    </rPh>
    <rPh sb="30" eb="32">
      <t>ジコウ</t>
    </rPh>
    <rPh sb="33" eb="35">
      <t>ニュウリョク</t>
    </rPh>
    <phoneticPr fontId="3"/>
  </si>
  <si>
    <t>　　控除額のある項目のボタンをクリックし、画面の案内に沿って必要事項を入力してください。</t>
    <rPh sb="2" eb="4">
      <t>コウジョ</t>
    </rPh>
    <rPh sb="4" eb="5">
      <t>ガク</t>
    </rPh>
    <rPh sb="8" eb="10">
      <t>コウモク</t>
    </rPh>
    <rPh sb="21" eb="23">
      <t>ガメン</t>
    </rPh>
    <rPh sb="24" eb="26">
      <t>アンナイ</t>
    </rPh>
    <rPh sb="27" eb="28">
      <t>ソ</t>
    </rPh>
    <rPh sb="30" eb="32">
      <t>ヒツヨウ</t>
    </rPh>
    <rPh sb="32" eb="34">
      <t>ジコウ</t>
    </rPh>
    <rPh sb="35" eb="37">
      <t>ニュウリョク</t>
    </rPh>
    <phoneticPr fontId="3"/>
  </si>
  <si>
    <t xml:space="preserve">   ↓のボタンをクリック</t>
    <phoneticPr fontId="3"/>
  </si>
  <si>
    <t>②入力がおわりましたら
↓のボタンをクリック</t>
    <rPh sb="1" eb="3">
      <t>ニュウリョク</t>
    </rPh>
    <phoneticPr fontId="3"/>
  </si>
  <si>
    <t xml:space="preserve"> 次の　　　　　項目を入力してください。</t>
    <rPh sb="1" eb="2">
      <t>ツギ</t>
    </rPh>
    <rPh sb="8" eb="10">
      <t>コウモク</t>
    </rPh>
    <rPh sb="11" eb="13">
      <t>ニュウリョク</t>
    </rPh>
    <phoneticPr fontId="3"/>
  </si>
  <si>
    <t xml:space="preserve"> ①セルフメディケーション税制の情報を入力して下さい。</t>
    <rPh sb="13" eb="15">
      <t>ゼイセイ</t>
    </rPh>
    <rPh sb="16" eb="18">
      <t>ジョウホウ</t>
    </rPh>
    <rPh sb="19" eb="21">
      <t>ニュウリョク</t>
    </rPh>
    <rPh sb="23" eb="24">
      <t>クダ</t>
    </rPh>
    <phoneticPr fontId="3"/>
  </si>
  <si>
    <t>　勤務先が複数ある場合はそれぞれの給与収入を入力してください。</t>
    <rPh sb="1" eb="4">
      <t>キンムサキ</t>
    </rPh>
    <rPh sb="5" eb="7">
      <t>フクスウ</t>
    </rPh>
    <rPh sb="9" eb="11">
      <t>バアイ</t>
    </rPh>
    <rPh sb="17" eb="19">
      <t>キュウヨ</t>
    </rPh>
    <rPh sb="19" eb="21">
      <t>シュウニュウ</t>
    </rPh>
    <rPh sb="22" eb="24">
      <t>ニュウリョク</t>
    </rPh>
    <phoneticPr fontId="3"/>
  </si>
  <si>
    <t>①源泉徴収票がある方は【１】に、支払金額を入力してください。</t>
    <rPh sb="1" eb="3">
      <t>ゲンセン</t>
    </rPh>
    <rPh sb="3" eb="6">
      <t>チョウシュウヒョウ</t>
    </rPh>
    <rPh sb="9" eb="10">
      <t>カタ</t>
    </rPh>
    <rPh sb="16" eb="18">
      <t>シハライ</t>
    </rPh>
    <rPh sb="18" eb="20">
      <t>キンガク</t>
    </rPh>
    <rPh sb="21" eb="23">
      <t>ニュウリョク</t>
    </rPh>
    <phoneticPr fontId="3"/>
  </si>
  <si>
    <t>②源泉徴収票の発行が困難な方は【２】に、月ごとの収入・勤務先等を入力してください。</t>
    <rPh sb="7" eb="9">
      <t>ハッコウ</t>
    </rPh>
    <rPh sb="10" eb="12">
      <t>コンナン</t>
    </rPh>
    <phoneticPr fontId="3"/>
  </si>
  <si>
    <t>　《注意》源泉徴収票の発行が困難な勤務先が複数ある場合は、お問い合わせください。</t>
    <rPh sb="2" eb="4">
      <t>チュウイ</t>
    </rPh>
    <rPh sb="5" eb="7">
      <t>ゲンセン</t>
    </rPh>
    <rPh sb="7" eb="10">
      <t>チョウシュウヒョウ</t>
    </rPh>
    <rPh sb="11" eb="13">
      <t>ハッコウ</t>
    </rPh>
    <rPh sb="14" eb="16">
      <t>コンナン</t>
    </rPh>
    <rPh sb="17" eb="20">
      <t>キンムサキ</t>
    </rPh>
    <rPh sb="21" eb="23">
      <t>フクスウ</t>
    </rPh>
    <rPh sb="25" eb="27">
      <t>バアイ</t>
    </rPh>
    <rPh sb="30" eb="31">
      <t>ト</t>
    </rPh>
    <rPh sb="32" eb="33">
      <t>ア</t>
    </rPh>
    <phoneticPr fontId="3"/>
  </si>
  <si>
    <t>【２】源泉徴収票がない場合の給与入力欄より</t>
    <rPh sb="16" eb="18">
      <t>ニュウリョク</t>
    </rPh>
    <phoneticPr fontId="3"/>
  </si>
  <si>
    <r>
      <rPr>
        <b/>
        <sz val="11"/>
        <color rgb="FFFF0000"/>
        <rFont val="游ゴシック"/>
        <family val="3"/>
        <charset val="128"/>
        <scheme val="minor"/>
      </rPr>
      <t>＊:</t>
    </r>
    <r>
      <rPr>
        <sz val="10"/>
        <color rgb="FFFF0000"/>
        <rFont val="游ゴシック"/>
        <family val="3"/>
        <charset val="128"/>
        <scheme val="minor"/>
      </rPr>
      <t>源泉徴収票に記載がある方は添付不要です</t>
    </r>
    <phoneticPr fontId="3"/>
  </si>
  <si>
    <t>右欄の「※ 入力前に必ずご確認ください」をご確認いただき、左欄の１～５のボタンより順番に各項目を入力し申告書の作成を行ってください。</t>
    <rPh sb="0" eb="1">
      <t>ミギ</t>
    </rPh>
    <rPh sb="1" eb="2">
      <t>ラン</t>
    </rPh>
    <rPh sb="8" eb="9">
      <t>マエ</t>
    </rPh>
    <rPh sb="22" eb="24">
      <t>カクニン</t>
    </rPh>
    <rPh sb="29" eb="30">
      <t>ヒダリ</t>
    </rPh>
    <rPh sb="30" eb="31">
      <t>ラン</t>
    </rPh>
    <rPh sb="41" eb="43">
      <t>ジュンバン</t>
    </rPh>
    <rPh sb="44" eb="45">
      <t>カク</t>
    </rPh>
    <rPh sb="45" eb="47">
      <t>コウモク</t>
    </rPh>
    <rPh sb="48" eb="50">
      <t>ニュウリョク</t>
    </rPh>
    <rPh sb="51" eb="54">
      <t>シンコクショ</t>
    </rPh>
    <rPh sb="55" eb="57">
      <t>サクセイ</t>
    </rPh>
    <rPh sb="58" eb="59">
      <t>オコナ</t>
    </rPh>
    <phoneticPr fontId="3"/>
  </si>
  <si>
    <t>生年月日</t>
    <rPh sb="0" eb="2">
      <t>セイネン</t>
    </rPh>
    <rPh sb="2" eb="4">
      <t>ガッピ</t>
    </rPh>
    <phoneticPr fontId="3"/>
  </si>
  <si>
    <t>有 ・ 無</t>
    <rPh sb="0" eb="1">
      <t>ア</t>
    </rPh>
    <rPh sb="4" eb="5">
      <t>ナ</t>
    </rPh>
    <phoneticPr fontId="3"/>
  </si>
  <si>
    <t xml:space="preserve"> 給与額が入力した金額でよろしければ「確認済」を選択してください。</t>
    <rPh sb="1" eb="3">
      <t>キュウヨ</t>
    </rPh>
    <rPh sb="3" eb="4">
      <t>ガク</t>
    </rPh>
    <rPh sb="5" eb="7">
      <t>ニュウリョク</t>
    </rPh>
    <rPh sb="9" eb="11">
      <t>キンガク</t>
    </rPh>
    <rPh sb="19" eb="21">
      <t>カクニン</t>
    </rPh>
    <rPh sb="21" eb="22">
      <t>ズ</t>
    </rPh>
    <rPh sb="24" eb="26">
      <t>センタク</t>
    </rPh>
    <phoneticPr fontId="3"/>
  </si>
  <si>
    <t>(  　  　　）</t>
    <phoneticPr fontId="3"/>
  </si>
  <si>
    <r>
      <t>１月１日に南風原町に住所がある方の、「</t>
    </r>
    <r>
      <rPr>
        <b/>
        <sz val="16"/>
        <color rgb="FFFF0000"/>
        <rFont val="游ゴシック"/>
        <family val="3"/>
        <charset val="128"/>
        <scheme val="minor"/>
      </rPr>
      <t>令和８年度</t>
    </r>
    <r>
      <rPr>
        <sz val="16"/>
        <color rgb="FFFF0000"/>
        <rFont val="游ゴシック"/>
        <family val="3"/>
        <charset val="128"/>
        <scheme val="minor"/>
      </rPr>
      <t>（令和７年中の収入）</t>
    </r>
    <r>
      <rPr>
        <sz val="12"/>
        <color theme="1"/>
        <rFont val="游ゴシック"/>
        <family val="3"/>
        <charset val="128"/>
        <scheme val="minor"/>
      </rPr>
      <t>」の住民税申告書が作成・印刷が行えます。</t>
    </r>
    <rPh sb="1" eb="2">
      <t>ガツ</t>
    </rPh>
    <rPh sb="3" eb="4">
      <t>ニチ</t>
    </rPh>
    <rPh sb="5" eb="9">
      <t>ハエバルチョウ</t>
    </rPh>
    <rPh sb="10" eb="12">
      <t>ジュウショ</t>
    </rPh>
    <rPh sb="15" eb="16">
      <t>カタ</t>
    </rPh>
    <rPh sb="19" eb="21">
      <t>レイワ</t>
    </rPh>
    <rPh sb="22" eb="24">
      <t>ネンド</t>
    </rPh>
    <rPh sb="25" eb="27">
      <t>レイワ</t>
    </rPh>
    <rPh sb="28" eb="29">
      <t>ネン</t>
    </rPh>
    <rPh sb="29" eb="30">
      <t>チュウ</t>
    </rPh>
    <rPh sb="31" eb="33">
      <t>シュウニュウ</t>
    </rPh>
    <rPh sb="36" eb="39">
      <t>ジュウミンゼイ</t>
    </rPh>
    <rPh sb="39" eb="42">
      <t>シンコクショ</t>
    </rPh>
    <rPh sb="43" eb="45">
      <t>サクセイ</t>
    </rPh>
    <rPh sb="46" eb="48">
      <t>インサツ</t>
    </rPh>
    <rPh sb="49" eb="50">
      <t>オコナ</t>
    </rPh>
    <phoneticPr fontId="3"/>
  </si>
  <si>
    <t>令和８年度　町民税・県民税兼国民健康保険税　申告書</t>
    <rPh sb="0" eb="2">
      <t>レイワ</t>
    </rPh>
    <rPh sb="3" eb="5">
      <t>ネンド</t>
    </rPh>
    <rPh sb="6" eb="9">
      <t>チョウミンゼイ</t>
    </rPh>
    <rPh sb="10" eb="13">
      <t>ケンミンゼイ</t>
    </rPh>
    <rPh sb="13" eb="14">
      <t>ケン</t>
    </rPh>
    <rPh sb="14" eb="21">
      <t>コクミンケンコウホケンゼイ</t>
    </rPh>
    <rPh sb="22" eb="25">
      <t>シンコクショ</t>
    </rPh>
    <phoneticPr fontId="3"/>
  </si>
  <si>
    <t>令和７年１月１日～令和７年１２月３１日</t>
    <phoneticPr fontId="3"/>
  </si>
  <si>
    <t>給与・公的年金等に係る所得以外（令和７年４月１日おいて６５歳未満の方は給与所得以外）の町民税・県民税の納税方法</t>
    <rPh sb="0" eb="2">
      <t>キュウヨ</t>
    </rPh>
    <rPh sb="3" eb="5">
      <t>コウテキ</t>
    </rPh>
    <rPh sb="5" eb="7">
      <t>ネンキン</t>
    </rPh>
    <rPh sb="7" eb="8">
      <t>トウ</t>
    </rPh>
    <rPh sb="9" eb="10">
      <t>カカ</t>
    </rPh>
    <rPh sb="11" eb="13">
      <t>ショトク</t>
    </rPh>
    <rPh sb="13" eb="15">
      <t>イガイ</t>
    </rPh>
    <rPh sb="16" eb="18">
      <t>レイワ</t>
    </rPh>
    <rPh sb="19" eb="20">
      <t>ネン</t>
    </rPh>
    <rPh sb="21" eb="22">
      <t>ガツ</t>
    </rPh>
    <rPh sb="23" eb="24">
      <t>ニチ</t>
    </rPh>
    <rPh sb="29" eb="30">
      <t>サイ</t>
    </rPh>
    <rPh sb="30" eb="32">
      <t>ミマン</t>
    </rPh>
    <rPh sb="33" eb="34">
      <t>カタ</t>
    </rPh>
    <rPh sb="35" eb="37">
      <t>キュウヨ</t>
    </rPh>
    <rPh sb="37" eb="39">
      <t>ショトク</t>
    </rPh>
    <rPh sb="39" eb="41">
      <t>イガイ</t>
    </rPh>
    <rPh sb="43" eb="46">
      <t>チョウミンゼイ</t>
    </rPh>
    <rPh sb="47" eb="50">
      <t>ケンミンゼイ</t>
    </rPh>
    <rPh sb="51" eb="53">
      <t>ノウゼイ</t>
    </rPh>
    <rPh sb="53" eb="55">
      <t>ホウホウ</t>
    </rPh>
    <phoneticPr fontId="3"/>
  </si>
  <si>
    <t>《昭和３６年１月１日以前に生まれた方》</t>
    <rPh sb="1" eb="3">
      <t>ショウワ</t>
    </rPh>
    <rPh sb="5" eb="6">
      <t>ネン</t>
    </rPh>
    <rPh sb="7" eb="8">
      <t>ガツ</t>
    </rPh>
    <rPh sb="9" eb="10">
      <t>ニチ</t>
    </rPh>
    <rPh sb="10" eb="12">
      <t>イゼン</t>
    </rPh>
    <rPh sb="13" eb="14">
      <t>ウ</t>
    </rPh>
    <rPh sb="17" eb="18">
      <t>カタ</t>
    </rPh>
    <phoneticPr fontId="3"/>
  </si>
  <si>
    <t>《昭和３６年１月２日以降に生まれた方》</t>
    <rPh sb="1" eb="3">
      <t>ショウワ</t>
    </rPh>
    <rPh sb="5" eb="6">
      <t>ネン</t>
    </rPh>
    <rPh sb="7" eb="8">
      <t>ガツ</t>
    </rPh>
    <rPh sb="9" eb="10">
      <t>ニチ</t>
    </rPh>
    <rPh sb="10" eb="12">
      <t>イコウ</t>
    </rPh>
    <rPh sb="13" eb="14">
      <t>ウ</t>
    </rPh>
    <rPh sb="17" eb="18">
      <t>カタ</t>
    </rPh>
    <phoneticPr fontId="3"/>
  </si>
  <si>
    <t>老配：70歳以上の方（S31.1.1以前）</t>
    <phoneticPr fontId="3"/>
  </si>
  <si>
    <t>Ｒ７</t>
    <phoneticPr fontId="3"/>
  </si>
  <si>
    <t>H22.1.2以降出生</t>
    <rPh sb="7" eb="9">
      <t>イコウ</t>
    </rPh>
    <rPh sb="9" eb="11">
      <t>シュッセイ</t>
    </rPh>
    <phoneticPr fontId="3"/>
  </si>
  <si>
    <t>H22.1.1～H19.1.2、H15.1.1～S31.1.2</t>
    <phoneticPr fontId="3"/>
  </si>
  <si>
    <t>H15.1.2～H19.1.1</t>
    <phoneticPr fontId="3"/>
  </si>
  <si>
    <t>S31.1.1以前</t>
    <rPh sb="7" eb="9">
      <t>イゼン</t>
    </rPh>
    <phoneticPr fontId="3"/>
  </si>
  <si>
    <t>扶養親族の合計所得金額</t>
    <rPh sb="0" eb="2">
      <t>フヨウ</t>
    </rPh>
    <rPh sb="2" eb="4">
      <t>シンゾク</t>
    </rPh>
    <rPh sb="5" eb="7">
      <t>ゴウケイ</t>
    </rPh>
    <rPh sb="7" eb="9">
      <t>ショトク</t>
    </rPh>
    <rPh sb="9" eb="11">
      <t>キンガク</t>
    </rPh>
    <phoneticPr fontId="3"/>
  </si>
  <si>
    <t>納税義務者の控除額</t>
    <rPh sb="0" eb="2">
      <t>ノウゼイ</t>
    </rPh>
    <rPh sb="2" eb="5">
      <t>ギムシャ</t>
    </rPh>
    <rPh sb="6" eb="8">
      <t>コウジョ</t>
    </rPh>
    <rPh sb="8" eb="9">
      <t>ガク</t>
    </rPh>
    <phoneticPr fontId="3"/>
  </si>
  <si>
    <t>合計所得金額</t>
    <phoneticPr fontId="3"/>
  </si>
  <si>
    <t>特定親族特別控除</t>
    <rPh sb="0" eb="2">
      <t>トクテイ</t>
    </rPh>
    <rPh sb="2" eb="4">
      <t>シンゾク</t>
    </rPh>
    <rPh sb="4" eb="6">
      <t>トクベツ</t>
    </rPh>
    <rPh sb="6" eb="8">
      <t>コウジョ</t>
    </rPh>
    <phoneticPr fontId="3"/>
  </si>
  <si>
    <t xml:space="preserve"> ※金額に相違があった（虚偽の申告など）場合は、収入額等の根拠資料がない限り訂正が行えません。十分にご注意ください。</t>
    <rPh sb="41" eb="42">
      <t>オコナ</t>
    </rPh>
    <phoneticPr fontId="3"/>
  </si>
  <si>
    <t>扶養親族の所得</t>
    <rPh sb="0" eb="2">
      <t>フヨウ</t>
    </rPh>
    <rPh sb="2" eb="4">
      <t>シンゾク</t>
    </rPh>
    <rPh sb="5" eb="7">
      <t>ショトク</t>
    </rPh>
    <phoneticPr fontId="3"/>
  </si>
  <si>
    <t>㉗</t>
    <phoneticPr fontId="3"/>
  </si>
  <si>
    <t>特親特別控除</t>
    <rPh sb="0" eb="1">
      <t>トク</t>
    </rPh>
    <rPh sb="1" eb="2">
      <t>オヤ</t>
    </rPh>
    <rPh sb="2" eb="4">
      <t>トクベツ</t>
    </rPh>
    <rPh sb="4" eb="6">
      <t>コウジョ</t>
    </rPh>
    <phoneticPr fontId="3"/>
  </si>
  <si>
    <t>⑬から㉓までの計</t>
    <rPh sb="7" eb="8">
      <t>ケイ</t>
    </rPh>
    <phoneticPr fontId="10"/>
  </si>
  <si>
    <t>□参考用（完成後非表示する↓）</t>
    <phoneticPr fontId="3"/>
  </si>
  <si>
    <t>H22.1.1～H19.1.2、H15.1.1～S31.1.2</t>
    <phoneticPr fontId="3"/>
  </si>
  <si>
    <t>H15.1.2～H19.1.1</t>
    <phoneticPr fontId="3"/>
  </si>
  <si>
    <t>令和８年１月１日時点の住所</t>
    <rPh sb="0" eb="2">
      <t>レイワ</t>
    </rPh>
    <rPh sb="3" eb="4">
      <t>ネン</t>
    </rPh>
    <rPh sb="5" eb="6">
      <t>ガツ</t>
    </rPh>
    <rPh sb="7" eb="8">
      <t>ニチ</t>
    </rPh>
    <rPh sb="8" eb="10">
      <t>ジテン</t>
    </rPh>
    <rPh sb="11" eb="13">
      <t>ジュウショ</t>
    </rPh>
    <phoneticPr fontId="3"/>
  </si>
  <si>
    <t>仕入金額・原価</t>
    <rPh sb="0" eb="2">
      <t>シイ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</si>
</sst>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quot;#,##0_);[Red]\(&quot;¥&quot;#,##0\)"/>
    <numFmt numFmtId="177" formatCode="####&quot;円&quot;"/>
    <numFmt numFmtId="178" formatCode="#,##0_ "/>
    <numFmt numFmtId="179" formatCode="[$-411]ge\.m\.d;@"/>
    <numFmt numFmtId="180" formatCode="#,###&quot;円&quot;&quot;以&quot;&quot;上&quot;"/>
    <numFmt numFmtId="181" formatCode="#,###&quot;円&quot;&quot;以&quot;&quot;下&quot;"/>
    <numFmt numFmtId="182" formatCode="[$-411]ggge&quot;年&quot;m&quot;月&quot;d&quot;日&quot;;@"/>
  </numFmts>
  <fonts count="144" x14ac:knownFonts="1">
    <font>
      <sz val="11"/>
      <color theme="1"/>
      <name val="游ゴシック"/>
      <family val="3"/>
      <scheme val="minor"/>
    </font>
    <font>
      <sz val="11"/>
      <name val="ＭＳ Ｐゴシック"/>
      <family val="3"/>
    </font>
    <font>
      <sz val="11"/>
      <color indexed="8"/>
      <name val="ＭＳ Ｐゴシック"/>
      <family val="3"/>
    </font>
    <font>
      <sz val="6"/>
      <name val="游ゴシック"/>
      <family val="3"/>
      <scheme val="minor"/>
    </font>
    <font>
      <b/>
      <sz val="12"/>
      <color theme="1"/>
      <name val="游ゴシック"/>
      <family val="3"/>
      <scheme val="minor"/>
    </font>
    <font>
      <b/>
      <sz val="11"/>
      <color theme="1"/>
      <name val="游ゴシック"/>
      <family val="3"/>
      <scheme val="minor"/>
    </font>
    <font>
      <sz val="12"/>
      <color theme="1"/>
      <name val="游ゴシック"/>
      <family val="2"/>
      <scheme val="minor"/>
    </font>
    <font>
      <b/>
      <sz val="12"/>
      <name val="游ゴシック"/>
      <family val="3"/>
      <scheme val="minor"/>
    </font>
    <font>
      <sz val="7"/>
      <name val="ＭＳ Ｐゴシック"/>
      <family val="3"/>
    </font>
    <font>
      <sz val="8"/>
      <name val="ＭＳ Ｐゴシック"/>
      <family val="3"/>
    </font>
    <font>
      <sz val="6"/>
      <name val="ＭＳ Ｐゴシック"/>
      <family val="3"/>
      <charset val="128"/>
    </font>
    <font>
      <sz val="10"/>
      <name val="ＭＳ Ｐゴシック"/>
      <family val="3"/>
    </font>
    <font>
      <b/>
      <sz val="7"/>
      <name val="ＭＳ Ｐゴシック"/>
      <family val="3"/>
    </font>
    <font>
      <b/>
      <sz val="14"/>
      <name val="ＭＳ Ｐゴシック"/>
      <family val="3"/>
    </font>
    <font>
      <sz val="14"/>
      <name val="ＭＳ Ｐゴシック"/>
      <family val="3"/>
    </font>
    <font>
      <sz val="9"/>
      <name val="ＭＳ Ｐゴシック"/>
      <family val="3"/>
    </font>
    <font>
      <sz val="9"/>
      <color indexed="8"/>
      <name val="ＭＳ Ｐゴシック"/>
      <family val="3"/>
    </font>
    <font>
      <b/>
      <sz val="10"/>
      <color indexed="8"/>
      <name val="ＭＳ Ｐゴシック"/>
      <family val="3"/>
    </font>
    <font>
      <sz val="8"/>
      <color indexed="8"/>
      <name val="ＭＳ Ｐゴシック"/>
      <family val="3"/>
    </font>
    <font>
      <sz val="5"/>
      <color indexed="8"/>
      <name val="ＭＳ Ｐゴシック"/>
      <family val="3"/>
    </font>
    <font>
      <b/>
      <sz val="9"/>
      <color indexed="8"/>
      <name val="ＭＳ Ｐゴシック"/>
      <family val="3"/>
    </font>
    <font>
      <sz val="10"/>
      <color indexed="8"/>
      <name val="ＭＳ Ｐゴシック"/>
      <family val="3"/>
    </font>
    <font>
      <sz val="6"/>
      <color indexed="8"/>
      <name val="ＭＳ Ｐゴシック"/>
      <family val="3"/>
    </font>
    <font>
      <sz val="7"/>
      <color indexed="8"/>
      <name val="ＭＳ Ｐゴシック"/>
      <family val="3"/>
    </font>
    <font>
      <sz val="5"/>
      <name val="ＭＳ Ｐゴシック"/>
      <family val="3"/>
    </font>
    <font>
      <b/>
      <sz val="10.5"/>
      <name val="ＭＳ Ｐゴシック"/>
      <family val="3"/>
    </font>
    <font>
      <b/>
      <sz val="11"/>
      <color indexed="8"/>
      <name val="ＭＳ Ｐゴシック"/>
      <family val="3"/>
    </font>
    <font>
      <sz val="11"/>
      <color theme="1"/>
      <name val="游ゴシック"/>
      <family val="3"/>
      <scheme val="minor"/>
    </font>
    <font>
      <sz val="14"/>
      <color indexed="8"/>
      <name val="ＭＳ Ｐゴシック"/>
      <family val="3"/>
    </font>
    <font>
      <sz val="7.5"/>
      <name val="ＭＳ Ｐゴシック"/>
      <family val="3"/>
    </font>
    <font>
      <sz val="6.5"/>
      <name val="ＭＳ Ｐゴシック"/>
      <family val="3"/>
    </font>
    <font>
      <b/>
      <sz val="9"/>
      <color rgb="FFFF0000"/>
      <name val="ＭＳ Ｐゴシック"/>
      <family val="3"/>
    </font>
    <font>
      <b/>
      <sz val="8"/>
      <color rgb="FFFF0000"/>
      <name val="ＭＳ Ｐゴシック"/>
      <family val="3"/>
    </font>
    <font>
      <sz val="5.5"/>
      <name val="ＭＳ Ｐゴシック"/>
      <family val="3"/>
    </font>
    <font>
      <b/>
      <sz val="10"/>
      <name val="ＭＳ Ｐゴシック"/>
      <family val="3"/>
    </font>
    <font>
      <b/>
      <sz val="14"/>
      <name val="游ゴシック"/>
      <family val="3"/>
      <scheme val="minor"/>
    </font>
    <font>
      <b/>
      <sz val="22"/>
      <color theme="1"/>
      <name val="游ゴシック"/>
      <family val="3"/>
      <scheme val="minor"/>
    </font>
    <font>
      <b/>
      <sz val="16"/>
      <color rgb="FFFF0000"/>
      <name val="游ゴシック"/>
      <family val="3"/>
      <scheme val="minor"/>
    </font>
    <font>
      <sz val="16"/>
      <color theme="1"/>
      <name val="游ゴシック"/>
      <family val="2"/>
      <scheme val="minor"/>
    </font>
    <font>
      <sz val="14"/>
      <color theme="1"/>
      <name val="游ゴシック"/>
      <family val="2"/>
      <scheme val="minor"/>
    </font>
    <font>
      <b/>
      <sz val="11"/>
      <color rgb="FFFF0000"/>
      <name val="游ゴシック"/>
      <family val="3"/>
      <scheme val="minor"/>
    </font>
    <font>
      <b/>
      <sz val="12"/>
      <color rgb="FFFF0000"/>
      <name val="游ゴシック"/>
      <family val="3"/>
      <scheme val="minor"/>
    </font>
    <font>
      <b/>
      <sz val="26"/>
      <color indexed="8"/>
      <name val="ＭＳ Ｐゴシック"/>
      <family val="3"/>
    </font>
    <font>
      <sz val="12"/>
      <color indexed="10"/>
      <name val="ＭＳ Ｐゴシック"/>
      <family val="3"/>
    </font>
    <font>
      <b/>
      <sz val="14"/>
      <color indexed="8"/>
      <name val="ＭＳ Ｐゴシック"/>
      <family val="3"/>
    </font>
    <font>
      <sz val="12"/>
      <color indexed="8"/>
      <name val="ＭＳ Ｐゴシック"/>
      <family val="3"/>
    </font>
    <font>
      <sz val="18"/>
      <color indexed="8"/>
      <name val="ＭＳ Ｐゴシック"/>
      <family val="3"/>
    </font>
    <font>
      <b/>
      <sz val="26"/>
      <color rgb="FFFF0000"/>
      <name val="ＭＳ Ｐゴシック"/>
      <family val="3"/>
    </font>
    <font>
      <sz val="18"/>
      <color indexed="30"/>
      <name val="ＭＳ Ｐゴシック"/>
      <family val="3"/>
    </font>
    <font>
      <sz val="28"/>
      <color indexed="8"/>
      <name val="ＭＳ Ｐゴシック"/>
      <family val="3"/>
    </font>
    <font>
      <sz val="20"/>
      <color indexed="8"/>
      <name val="ＭＳ Ｐゴシック"/>
      <family val="3"/>
    </font>
    <font>
      <sz val="16"/>
      <color indexed="8"/>
      <name val="ＭＳ Ｐゴシック"/>
      <family val="3"/>
    </font>
    <font>
      <b/>
      <sz val="14"/>
      <color theme="1"/>
      <name val="游ゴシック"/>
      <family val="3"/>
      <scheme val="minor"/>
    </font>
    <font>
      <sz val="11"/>
      <color indexed="10"/>
      <name val="ＭＳ Ｐゴシック"/>
      <family val="2"/>
    </font>
    <font>
      <b/>
      <sz val="14"/>
      <color theme="1"/>
      <name val="ＭＳ Ｐゴシック"/>
      <family val="3"/>
    </font>
    <font>
      <b/>
      <sz val="11"/>
      <color theme="1"/>
      <name val="ＭＳ Ｐゴシック"/>
      <family val="3"/>
    </font>
    <font>
      <sz val="8"/>
      <color theme="1"/>
      <name val="ＭＳ Ｐゴシック"/>
      <family val="3"/>
    </font>
    <font>
      <sz val="9"/>
      <color theme="1"/>
      <name val="ＭＳ Ｐゴシック"/>
      <family val="3"/>
    </font>
    <font>
      <sz val="10"/>
      <color theme="1"/>
      <name val="ＭＳ Ｐゴシック"/>
      <family val="3"/>
    </font>
    <font>
      <b/>
      <sz val="16"/>
      <color theme="1"/>
      <name val="ＭＳ Ｐゴシック"/>
      <family val="3"/>
    </font>
    <font>
      <sz val="16"/>
      <color theme="1"/>
      <name val="ＭＳ Ｐゴシック"/>
      <family val="3"/>
    </font>
    <font>
      <sz val="7"/>
      <color theme="1"/>
      <name val="ＭＳ Ｐゴシック"/>
      <family val="3"/>
    </font>
    <font>
      <sz val="6"/>
      <name val="MS UI Gothic"/>
      <family val="3"/>
    </font>
    <font>
      <b/>
      <sz val="6"/>
      <color rgb="FFFF0000"/>
      <name val="ＭＳ Ｐゴシック"/>
      <family val="3"/>
      <charset val="128"/>
    </font>
    <font>
      <b/>
      <sz val="9"/>
      <name val="ＭＳ Ｐゴシック"/>
      <family val="3"/>
      <charset val="128"/>
    </font>
    <font>
      <b/>
      <sz val="7"/>
      <name val="ＭＳ Ｐゴシック"/>
      <family val="3"/>
      <charset val="128"/>
    </font>
    <font>
      <sz val="9"/>
      <color theme="1"/>
      <name val="ＭＳ Ｐゴシック"/>
      <family val="3"/>
      <charset val="128"/>
    </font>
    <font>
      <b/>
      <sz val="9"/>
      <color rgb="FFFF0000"/>
      <name val="ＭＳ Ｐゴシック"/>
      <family val="3"/>
      <charset val="128"/>
    </font>
    <font>
      <sz val="9"/>
      <name val="ＭＳ Ｐゴシック"/>
      <family val="3"/>
      <charset val="128"/>
    </font>
    <font>
      <sz val="5"/>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b/>
      <sz val="11"/>
      <color rgb="FFFF0000"/>
      <name val="游ゴシック"/>
      <family val="3"/>
      <charset val="128"/>
    </font>
    <font>
      <sz val="11"/>
      <color theme="1"/>
      <name val="游ゴシック"/>
      <family val="3"/>
      <charset val="128"/>
    </font>
    <font>
      <b/>
      <sz val="18"/>
      <color rgb="FFFF0000"/>
      <name val="ＭＳ Ｐゴシック"/>
      <family val="3"/>
    </font>
    <font>
      <b/>
      <sz val="9"/>
      <color theme="1"/>
      <name val="ＭＳ Ｐゴシック"/>
      <family val="3"/>
      <charset val="128"/>
    </font>
    <font>
      <u/>
      <sz val="11"/>
      <color theme="10"/>
      <name val="游ゴシック"/>
      <family val="3"/>
      <scheme val="minor"/>
    </font>
    <font>
      <sz val="10"/>
      <color theme="1"/>
      <name val="游ゴシック"/>
      <family val="3"/>
      <charset val="128"/>
      <scheme val="minor"/>
    </font>
    <font>
      <b/>
      <sz val="11"/>
      <color theme="1"/>
      <name val="游ゴシック"/>
      <family val="3"/>
      <charset val="128"/>
      <scheme val="minor"/>
    </font>
    <font>
      <b/>
      <sz val="12"/>
      <color rgb="FFFF0000"/>
      <name val="游ゴシック"/>
      <family val="3"/>
      <charset val="128"/>
      <scheme val="minor"/>
    </font>
    <font>
      <sz val="6"/>
      <name val="游ゴシック"/>
      <family val="3"/>
      <charset val="128"/>
      <scheme val="minor"/>
    </font>
    <font>
      <sz val="12"/>
      <color theme="1"/>
      <name val="游ゴシック"/>
      <family val="3"/>
      <scheme val="minor"/>
    </font>
    <font>
      <sz val="14"/>
      <color theme="1"/>
      <name val="游ゴシック"/>
      <family val="3"/>
      <scheme val="minor"/>
    </font>
    <font>
      <sz val="16"/>
      <color theme="1"/>
      <name val="游ゴシック"/>
      <family val="3"/>
      <scheme val="minor"/>
    </font>
    <font>
      <b/>
      <sz val="16"/>
      <color theme="1"/>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
      <b/>
      <sz val="16"/>
      <color theme="1"/>
      <name val="游ゴシック"/>
      <family val="3"/>
      <scheme val="minor"/>
    </font>
    <font>
      <sz val="10"/>
      <color theme="1"/>
      <name val="游ゴシック"/>
      <family val="3"/>
      <scheme val="minor"/>
    </font>
    <font>
      <b/>
      <sz val="14"/>
      <color theme="1"/>
      <name val="游ゴシック"/>
      <family val="3"/>
      <charset val="128"/>
      <scheme val="minor"/>
    </font>
    <font>
      <sz val="8"/>
      <name val="ＭＳ Ｐゴシック"/>
      <family val="3"/>
      <charset val="128"/>
    </font>
    <font>
      <sz val="14"/>
      <color theme="1"/>
      <name val="游ゴシック"/>
      <family val="3"/>
      <charset val="128"/>
      <scheme val="minor"/>
    </font>
    <font>
      <sz val="11"/>
      <color theme="1"/>
      <name val="游ゴシック"/>
      <family val="3"/>
      <charset val="128"/>
      <scheme val="minor"/>
    </font>
    <font>
      <b/>
      <sz val="10"/>
      <color rgb="FFFF0000"/>
      <name val="游ゴシック"/>
      <family val="3"/>
      <charset val="128"/>
      <scheme val="minor"/>
    </font>
    <font>
      <sz val="11"/>
      <color rgb="FFFF0000"/>
      <name val="游ゴシック"/>
      <family val="3"/>
      <charset val="128"/>
      <scheme val="minor"/>
    </font>
    <font>
      <sz val="9"/>
      <color rgb="FF000000"/>
      <name val="Meiryo UI"/>
      <family val="3"/>
      <charset val="128"/>
    </font>
    <font>
      <b/>
      <sz val="20"/>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sz val="9"/>
      <color rgb="FFFF0000"/>
      <name val="ＭＳ Ｐゴシック"/>
      <family val="3"/>
    </font>
    <font>
      <sz val="10"/>
      <color rgb="FFFF0000"/>
      <name val="ＭＳ Ｐゴシック"/>
      <family val="3"/>
    </font>
    <font>
      <sz val="8"/>
      <color rgb="FFFF0000"/>
      <name val="ＭＳ Ｐゴシック"/>
      <family val="3"/>
    </font>
    <font>
      <sz val="11"/>
      <color rgb="FFFF0000"/>
      <name val="ＭＳ Ｐゴシック"/>
      <family val="3"/>
    </font>
    <font>
      <sz val="11"/>
      <color rgb="FFFF0000"/>
      <name val="ＭＳ Ｐゴシック"/>
      <family val="3"/>
      <charset val="128"/>
    </font>
    <font>
      <sz val="12"/>
      <color rgb="FFFF0000"/>
      <name val="ＭＳ Ｐゴシック"/>
      <family val="3"/>
    </font>
    <font>
      <b/>
      <sz val="8"/>
      <color rgb="FFFF0000"/>
      <name val="ＭＳ Ｐゴシック"/>
      <family val="3"/>
      <charset val="128"/>
    </font>
    <font>
      <sz val="6"/>
      <color rgb="FFFF0000"/>
      <name val="ＭＳ Ｐゴシック"/>
      <family val="3"/>
    </font>
    <font>
      <sz val="6"/>
      <name val="ＭＳ Ｐゴシック"/>
      <family val="3"/>
    </font>
    <font>
      <sz val="11"/>
      <color rgb="FFFF0000"/>
      <name val="游ゴシック"/>
      <family val="3"/>
      <scheme val="minor"/>
    </font>
    <font>
      <sz val="14"/>
      <color indexed="8"/>
      <name val="ＭＳ Ｐゴシック"/>
      <family val="3"/>
      <charset val="128"/>
    </font>
    <font>
      <b/>
      <sz val="13"/>
      <color theme="1"/>
      <name val="游ゴシック"/>
      <family val="3"/>
      <scheme val="minor"/>
    </font>
    <font>
      <b/>
      <u/>
      <sz val="11"/>
      <color theme="1"/>
      <name val="游ゴシック"/>
      <family val="3"/>
      <charset val="128"/>
      <scheme val="minor"/>
    </font>
    <font>
      <sz val="7"/>
      <color rgb="FFFF0000"/>
      <name val="ＭＳ Ｐゴシック"/>
      <family val="3"/>
    </font>
    <font>
      <sz val="18"/>
      <color theme="8" tint="-0.249977111117893"/>
      <name val="ＭＳ Ｐゴシック"/>
      <family val="3"/>
      <charset val="128"/>
    </font>
    <font>
      <b/>
      <sz val="12"/>
      <color theme="1"/>
      <name val="游ゴシック"/>
      <family val="3"/>
      <charset val="128"/>
      <scheme val="minor"/>
    </font>
    <font>
      <b/>
      <sz val="8"/>
      <color rgb="FFFF0000"/>
      <name val="游ゴシック"/>
      <family val="3"/>
      <charset val="128"/>
      <scheme val="minor"/>
    </font>
    <font>
      <sz val="8"/>
      <color theme="1"/>
      <name val="游ゴシック"/>
      <family val="3"/>
      <scheme val="minor"/>
    </font>
    <font>
      <sz val="8"/>
      <color theme="1"/>
      <name val="游ゴシック"/>
      <family val="3"/>
      <charset val="128"/>
      <scheme val="minor"/>
    </font>
    <font>
      <sz val="11"/>
      <color theme="0" tint="-0.14999847407452621"/>
      <name val="游ゴシック"/>
      <family val="3"/>
      <scheme val="minor"/>
    </font>
    <font>
      <b/>
      <sz val="12"/>
      <name val="游ゴシック"/>
      <family val="3"/>
      <charset val="128"/>
      <scheme val="minor"/>
    </font>
    <font>
      <sz val="11"/>
      <color rgb="FF002060"/>
      <name val="游ゴシック"/>
      <family val="3"/>
      <charset val="128"/>
      <scheme val="minor"/>
    </font>
    <font>
      <sz val="11"/>
      <color theme="0"/>
      <name val="游ゴシック"/>
      <family val="3"/>
      <scheme val="minor"/>
    </font>
    <font>
      <sz val="11"/>
      <color theme="0"/>
      <name val="游ゴシック"/>
      <family val="3"/>
      <charset val="128"/>
      <scheme val="minor"/>
    </font>
    <font>
      <sz val="11"/>
      <name val="游ゴシック"/>
      <family val="3"/>
      <scheme val="minor"/>
    </font>
    <font>
      <sz val="10"/>
      <color theme="0"/>
      <name val="游ゴシック"/>
      <family val="3"/>
      <scheme val="minor"/>
    </font>
    <font>
      <sz val="9"/>
      <color theme="0"/>
      <name val="游ゴシック"/>
      <family val="3"/>
      <scheme val="minor"/>
    </font>
    <font>
      <b/>
      <sz val="18"/>
      <color rgb="FFFF0000"/>
      <name val="游ゴシック"/>
      <family val="3"/>
      <charset val="128"/>
      <scheme val="minor"/>
    </font>
    <font>
      <sz val="12"/>
      <color rgb="FFFF0000"/>
      <name val="游ゴシック"/>
      <family val="3"/>
      <charset val="128"/>
      <scheme val="minor"/>
    </font>
    <font>
      <b/>
      <sz val="16"/>
      <color rgb="FFFF0000"/>
      <name val="游ゴシック"/>
      <family val="3"/>
      <charset val="128"/>
      <scheme val="minor"/>
    </font>
    <font>
      <b/>
      <u/>
      <sz val="14"/>
      <color theme="1"/>
      <name val="游ゴシック"/>
      <family val="3"/>
      <charset val="128"/>
      <scheme val="minor"/>
    </font>
    <font>
      <b/>
      <sz val="11"/>
      <name val="ＭＳ Ｐゴシック"/>
      <family val="3"/>
      <charset val="128"/>
    </font>
    <font>
      <sz val="18"/>
      <color theme="1"/>
      <name val="游ゴシック"/>
      <family val="3"/>
      <scheme val="minor"/>
    </font>
    <font>
      <b/>
      <sz val="18"/>
      <color theme="1"/>
      <name val="游ゴシック"/>
      <family val="3"/>
      <charset val="128"/>
      <scheme val="minor"/>
    </font>
    <font>
      <sz val="10"/>
      <color rgb="FFFF0000"/>
      <name val="游ゴシック"/>
      <family val="3"/>
      <charset val="128"/>
      <scheme val="minor"/>
    </font>
    <font>
      <sz val="16"/>
      <color rgb="FFFF0000"/>
      <name val="游ゴシック"/>
      <family val="3"/>
      <charset val="128"/>
      <scheme val="minor"/>
    </font>
    <font>
      <sz val="11"/>
      <name val="游ゴシック"/>
      <family val="3"/>
      <charset val="128"/>
      <scheme val="minor"/>
    </font>
    <font>
      <sz val="10"/>
      <name val="游ゴシック"/>
      <family val="3"/>
      <charset val="128"/>
      <scheme val="minor"/>
    </font>
    <font>
      <b/>
      <u/>
      <sz val="10"/>
      <name val="游ゴシック"/>
      <family val="3"/>
      <charset val="128"/>
      <scheme val="minor"/>
    </font>
    <font>
      <sz val="11"/>
      <color theme="1"/>
      <name val="ＭＳ Ｐゴシック"/>
      <family val="3"/>
    </font>
    <font>
      <sz val="12"/>
      <name val="游ゴシック"/>
      <family val="3"/>
      <charset val="128"/>
      <scheme val="minor"/>
    </font>
    <font>
      <sz val="14"/>
      <name val="游ゴシック"/>
      <family val="3"/>
      <scheme val="minor"/>
    </font>
    <font>
      <sz val="10"/>
      <color indexed="8"/>
      <name val="ＭＳ Ｐゴシック"/>
      <family val="3"/>
      <charset val="128"/>
    </font>
    <font>
      <sz val="11"/>
      <color theme="2" tint="-0.249977111117893"/>
      <name val="ＭＳ Ｐゴシック"/>
      <family val="3"/>
    </font>
  </fonts>
  <fills count="2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C99"/>
        <bgColor indexed="64"/>
      </patternFill>
    </fill>
    <fill>
      <patternFill patternType="solid">
        <fgColor rgb="FFFDECE3"/>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bgColor indexed="64"/>
      </patternFill>
    </fill>
    <fill>
      <patternFill patternType="solid">
        <fgColor theme="7"/>
        <bgColor indexed="64"/>
      </patternFill>
    </fill>
    <fill>
      <patternFill patternType="solid">
        <fgColor theme="5" tint="0.59999389629810485"/>
        <bgColor indexed="64"/>
      </patternFill>
    </fill>
    <fill>
      <patternFill patternType="solid">
        <fgColor rgb="FF7030A0"/>
        <bgColor indexed="64"/>
      </patternFill>
    </fill>
    <fill>
      <patternFill patternType="solid">
        <fgColor rgb="FFFF0000"/>
        <bgColor indexed="64"/>
      </patternFill>
    </fill>
    <fill>
      <patternFill patternType="solid">
        <fgColor rgb="FFF3F3F3"/>
        <bgColor indexed="64"/>
      </patternFill>
    </fill>
    <fill>
      <patternFill patternType="solid">
        <fgColor theme="7" tint="0.79998168889431442"/>
        <bgColor indexed="64"/>
      </patternFill>
    </fill>
    <fill>
      <patternFill patternType="solid">
        <fgColor theme="7" tint="0.59999389629810485"/>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hair">
        <color indexed="10"/>
      </right>
      <top/>
      <bottom style="hair">
        <color indexed="10"/>
      </bottom>
      <diagonal/>
    </border>
    <border>
      <left style="thin">
        <color indexed="64"/>
      </left>
      <right style="hair">
        <color indexed="10"/>
      </right>
      <top style="hair">
        <color indexed="10"/>
      </top>
      <bottom style="thin">
        <color indexed="64"/>
      </bottom>
      <diagonal/>
    </border>
    <border>
      <left style="thin">
        <color indexed="64"/>
      </left>
      <right style="hair">
        <color indexed="10"/>
      </right>
      <top style="thin">
        <color indexed="64"/>
      </top>
      <bottom style="hair">
        <color indexed="10"/>
      </bottom>
      <diagonal/>
    </border>
    <border>
      <left style="thin">
        <color indexed="64"/>
      </left>
      <right style="thin">
        <color indexed="64"/>
      </right>
      <top style="thin">
        <color indexed="64"/>
      </top>
      <bottom style="medium">
        <color indexed="64"/>
      </bottom>
      <diagonal/>
    </border>
    <border>
      <left style="hair">
        <color indexed="10"/>
      </left>
      <right style="hair">
        <color indexed="10"/>
      </right>
      <top/>
      <bottom style="hair">
        <color indexed="10"/>
      </bottom>
      <diagonal/>
    </border>
    <border>
      <left style="hair">
        <color indexed="10"/>
      </left>
      <right style="hair">
        <color indexed="10"/>
      </right>
      <top style="hair">
        <color indexed="10"/>
      </top>
      <bottom style="thin">
        <color indexed="64"/>
      </bottom>
      <diagonal/>
    </border>
    <border>
      <left style="hair">
        <color indexed="10"/>
      </left>
      <right style="hair">
        <color indexed="10"/>
      </right>
      <top style="thin">
        <color indexed="64"/>
      </top>
      <bottom style="hair">
        <color indexed="10"/>
      </bottom>
      <diagonal/>
    </border>
    <border>
      <left/>
      <right style="thin">
        <color indexed="64"/>
      </right>
      <top style="medium">
        <color indexed="64"/>
      </top>
      <bottom/>
      <diagonal/>
    </border>
    <border>
      <left style="hair">
        <color indexed="10"/>
      </left>
      <right style="thin">
        <color indexed="64"/>
      </right>
      <top/>
      <bottom style="hair">
        <color indexed="10"/>
      </bottom>
      <diagonal/>
    </border>
    <border>
      <left style="hair">
        <color indexed="10"/>
      </left>
      <right style="thin">
        <color indexed="64"/>
      </right>
      <top style="hair">
        <color indexed="10"/>
      </top>
      <bottom style="thin">
        <color indexed="64"/>
      </bottom>
      <diagonal/>
    </border>
    <border>
      <left style="hair">
        <color indexed="10"/>
      </left>
      <right style="thin">
        <color indexed="64"/>
      </right>
      <top style="thin">
        <color indexed="64"/>
      </top>
      <bottom style="hair">
        <color indexed="10"/>
      </bottom>
      <diagonal/>
    </border>
    <border>
      <left/>
      <right style="medium">
        <color indexed="64"/>
      </right>
      <top style="thin">
        <color indexed="64"/>
      </top>
      <bottom/>
      <diagonal/>
    </border>
    <border>
      <left/>
      <right style="medium">
        <color indexed="64"/>
      </right>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hair">
        <color indexed="10"/>
      </left>
      <right style="medium">
        <color indexed="64"/>
      </right>
      <top/>
      <bottom style="hair">
        <color indexed="10"/>
      </bottom>
      <diagonal/>
    </border>
    <border>
      <left style="hair">
        <color indexed="10"/>
      </left>
      <right style="medium">
        <color indexed="64"/>
      </right>
      <top style="hair">
        <color indexed="10"/>
      </top>
      <bottom style="thin">
        <color indexed="64"/>
      </bottom>
      <diagonal/>
    </border>
    <border>
      <left style="hair">
        <color indexed="10"/>
      </left>
      <right style="medium">
        <color indexed="64"/>
      </right>
      <top style="thin">
        <color indexed="64"/>
      </top>
      <bottom style="hair">
        <color indexed="10"/>
      </bottom>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s>
  <cellStyleXfs count="6">
    <xf numFmtId="0" fontId="0" fillId="0" borderId="0">
      <alignment vertical="center"/>
    </xf>
    <xf numFmtId="0" fontId="1" fillId="0" borderId="0"/>
    <xf numFmtId="0" fontId="2" fillId="0" borderId="0">
      <alignment vertical="center"/>
    </xf>
    <xf numFmtId="38" fontId="27" fillId="0" borderId="0" applyFont="0" applyFill="0" applyBorder="0" applyAlignment="0" applyProtection="0">
      <alignment vertical="center"/>
    </xf>
    <xf numFmtId="0" fontId="77" fillId="0" borderId="0" applyNumberFormat="0" applyFill="0" applyBorder="0" applyAlignment="0" applyProtection="0">
      <alignment vertical="center"/>
    </xf>
    <xf numFmtId="9" fontId="27" fillId="0" borderId="0" applyFont="0" applyFill="0" applyBorder="0" applyAlignment="0" applyProtection="0">
      <alignment vertical="center"/>
    </xf>
  </cellStyleXfs>
  <cellXfs count="2240">
    <xf numFmtId="0" fontId="0" fillId="0" borderId="0" xfId="0">
      <alignment vertical="center"/>
    </xf>
    <xf numFmtId="0" fontId="0" fillId="2" borderId="0" xfId="0" applyFill="1">
      <alignment vertical="center"/>
    </xf>
    <xf numFmtId="0" fontId="4" fillId="2" borderId="0" xfId="0" applyFont="1" applyFill="1">
      <alignment vertical="center"/>
    </xf>
    <xf numFmtId="0" fontId="5" fillId="2" borderId="0" xfId="0" applyFont="1" applyFill="1">
      <alignment vertical="center"/>
    </xf>
    <xf numFmtId="0" fontId="7" fillId="2" borderId="0" xfId="0" applyFont="1" applyFill="1">
      <alignment vertical="center"/>
    </xf>
    <xf numFmtId="0" fontId="1" fillId="2" borderId="0" xfId="1" applyFont="1" applyFill="1" applyProtection="1">
      <protection hidden="1"/>
    </xf>
    <xf numFmtId="0" fontId="9" fillId="2" borderId="0" xfId="1" applyFont="1" applyFill="1" applyBorder="1" applyAlignment="1" applyProtection="1">
      <alignment horizontal="center" vertical="center"/>
      <protection hidden="1"/>
    </xf>
    <xf numFmtId="0" fontId="12" fillId="2" borderId="0" xfId="1" applyFont="1" applyFill="1" applyAlignment="1" applyProtection="1">
      <alignment vertical="center" textRotation="255"/>
      <protection hidden="1"/>
    </xf>
    <xf numFmtId="0" fontId="1" fillId="2" borderId="13" xfId="1" applyFont="1" applyFill="1" applyBorder="1" applyProtection="1">
      <protection hidden="1"/>
    </xf>
    <xf numFmtId="0" fontId="13" fillId="2" borderId="0" xfId="1" applyFont="1" applyFill="1" applyAlignment="1" applyProtection="1">
      <alignment horizontal="center"/>
      <protection hidden="1"/>
    </xf>
    <xf numFmtId="0" fontId="14" fillId="2" borderId="14" xfId="1" applyFont="1" applyFill="1" applyBorder="1" applyAlignment="1" applyProtection="1">
      <alignment horizontal="center"/>
      <protection hidden="1"/>
    </xf>
    <xf numFmtId="0" fontId="15" fillId="2" borderId="0" xfId="1" applyFont="1" applyFill="1" applyBorder="1" applyAlignment="1" applyProtection="1">
      <alignment horizontal="center" vertical="center"/>
      <protection hidden="1"/>
    </xf>
    <xf numFmtId="0" fontId="2" fillId="2" borderId="0" xfId="1" applyFont="1" applyFill="1" applyProtection="1">
      <protection hidden="1"/>
    </xf>
    <xf numFmtId="0" fontId="16" fillId="2" borderId="0" xfId="1" applyFont="1" applyFill="1" applyBorder="1" applyAlignment="1" applyProtection="1">
      <alignment horizontal="center" vertical="center"/>
      <protection hidden="1"/>
    </xf>
    <xf numFmtId="0" fontId="17" fillId="2" borderId="0" xfId="1" applyFont="1" applyFill="1" applyBorder="1" applyAlignment="1" applyProtection="1">
      <alignment vertical="center"/>
      <protection hidden="1"/>
    </xf>
    <xf numFmtId="0" fontId="1" fillId="2" borderId="16" xfId="1" applyFont="1" applyFill="1" applyBorder="1" applyProtection="1">
      <protection hidden="1"/>
    </xf>
    <xf numFmtId="0" fontId="1" fillId="2" borderId="17" xfId="1" applyFont="1" applyFill="1" applyBorder="1" applyProtection="1">
      <protection hidden="1"/>
    </xf>
    <xf numFmtId="0" fontId="21" fillId="2" borderId="0" xfId="1" applyFont="1" applyFill="1" applyBorder="1" applyAlignment="1" applyProtection="1">
      <alignment vertical="center"/>
      <protection hidden="1"/>
    </xf>
    <xf numFmtId="0" fontId="1" fillId="2" borderId="0" xfId="1" applyFont="1" applyFill="1" applyBorder="1" applyProtection="1">
      <protection hidden="1"/>
    </xf>
    <xf numFmtId="0" fontId="1" fillId="2" borderId="7" xfId="1" applyFont="1" applyFill="1" applyBorder="1" applyProtection="1">
      <protection hidden="1"/>
    </xf>
    <xf numFmtId="0" fontId="1" fillId="2" borderId="10" xfId="1" applyFont="1" applyFill="1" applyBorder="1" applyProtection="1">
      <protection hidden="1"/>
    </xf>
    <xf numFmtId="0" fontId="18" fillId="2" borderId="20" xfId="1" applyFont="1" applyFill="1" applyBorder="1" applyAlignment="1" applyProtection="1">
      <alignment horizontal="center" vertical="center"/>
      <protection hidden="1"/>
    </xf>
    <xf numFmtId="0" fontId="18" fillId="2" borderId="0" xfId="1" applyFont="1" applyFill="1" applyBorder="1" applyAlignment="1" applyProtection="1">
      <alignment horizontal="center" vertical="center"/>
      <protection hidden="1"/>
    </xf>
    <xf numFmtId="0" fontId="19" fillId="2" borderId="0" xfId="1" applyFont="1" applyFill="1" applyBorder="1" applyAlignment="1" applyProtection="1">
      <alignment horizontal="center" vertical="center" wrapText="1"/>
      <protection hidden="1"/>
    </xf>
    <xf numFmtId="0" fontId="2" fillId="2" borderId="6" xfId="1" applyNumberFormat="1" applyFont="1" applyFill="1" applyBorder="1" applyAlignment="1" applyProtection="1">
      <alignment vertical="center" shrinkToFit="1"/>
      <protection hidden="1"/>
    </xf>
    <xf numFmtId="0" fontId="2" fillId="2" borderId="23" xfId="1" applyNumberFormat="1" applyFont="1" applyFill="1" applyBorder="1" applyAlignment="1" applyProtection="1">
      <alignment vertical="center" shrinkToFit="1"/>
      <protection hidden="1"/>
    </xf>
    <xf numFmtId="0" fontId="2" fillId="2" borderId="4" xfId="1" applyNumberFormat="1" applyFont="1" applyFill="1" applyBorder="1" applyAlignment="1" applyProtection="1">
      <alignment vertical="center" shrinkToFit="1"/>
      <protection hidden="1"/>
    </xf>
    <xf numFmtId="0" fontId="1" fillId="2" borderId="6" xfId="1" applyFont="1" applyFill="1" applyBorder="1" applyProtection="1">
      <protection hidden="1"/>
    </xf>
    <xf numFmtId="0" fontId="1" fillId="2" borderId="23" xfId="1" applyFont="1" applyFill="1" applyBorder="1" applyProtection="1">
      <protection hidden="1"/>
    </xf>
    <xf numFmtId="0" fontId="2" fillId="2" borderId="10" xfId="1" applyNumberFormat="1" applyFont="1" applyFill="1" applyBorder="1" applyAlignment="1" applyProtection="1">
      <alignment vertical="center" shrinkToFit="1"/>
      <protection hidden="1"/>
    </xf>
    <xf numFmtId="0" fontId="2" fillId="2" borderId="0" xfId="1" applyNumberFormat="1" applyFont="1" applyFill="1" applyBorder="1" applyAlignment="1" applyProtection="1">
      <alignment vertical="center" shrinkToFit="1"/>
      <protection hidden="1"/>
    </xf>
    <xf numFmtId="0" fontId="2" fillId="2" borderId="7" xfId="1" applyNumberFormat="1" applyFont="1" applyFill="1" applyBorder="1" applyAlignment="1" applyProtection="1">
      <alignment vertical="center" shrinkToFit="1"/>
      <protection hidden="1"/>
    </xf>
    <xf numFmtId="0" fontId="9" fillId="2" borderId="0" xfId="1" applyFont="1" applyFill="1" applyBorder="1" applyAlignment="1" applyProtection="1">
      <alignment horizontal="left" vertical="center"/>
      <protection hidden="1"/>
    </xf>
    <xf numFmtId="0" fontId="22" fillId="2" borderId="0" xfId="1" applyFont="1" applyFill="1" applyBorder="1" applyAlignment="1" applyProtection="1">
      <alignment horizontal="center" vertical="center" wrapText="1"/>
      <protection hidden="1"/>
    </xf>
    <xf numFmtId="0" fontId="21" fillId="2" borderId="0" xfId="1" applyFont="1" applyFill="1" applyBorder="1" applyAlignment="1" applyProtection="1">
      <alignment horizontal="center" vertical="center"/>
      <protection hidden="1"/>
    </xf>
    <xf numFmtId="0" fontId="2" fillId="2" borderId="12" xfId="1" applyNumberFormat="1" applyFont="1" applyFill="1" applyBorder="1" applyAlignment="1" applyProtection="1">
      <alignment vertical="center" shrinkToFit="1"/>
      <protection hidden="1"/>
    </xf>
    <xf numFmtId="0" fontId="2" fillId="2" borderId="21" xfId="1" applyNumberFormat="1" applyFont="1" applyFill="1" applyBorder="1" applyAlignment="1" applyProtection="1">
      <alignment vertical="center" shrinkToFit="1"/>
      <protection hidden="1"/>
    </xf>
    <xf numFmtId="0" fontId="2" fillId="2" borderId="2" xfId="1" applyNumberFormat="1" applyFont="1" applyFill="1" applyBorder="1" applyAlignment="1" applyProtection="1">
      <alignment vertical="center" shrinkToFit="1"/>
      <protection hidden="1"/>
    </xf>
    <xf numFmtId="0" fontId="1" fillId="2" borderId="0" xfId="1" applyFont="1" applyFill="1" applyBorder="1" applyAlignment="1" applyProtection="1">
      <alignment horizontal="center" vertical="center"/>
      <protection hidden="1"/>
    </xf>
    <xf numFmtId="0" fontId="1" fillId="2" borderId="20" xfId="1" applyFont="1" applyFill="1" applyBorder="1" applyProtection="1">
      <protection hidden="1"/>
    </xf>
    <xf numFmtId="0" fontId="1" fillId="2" borderId="0" xfId="1" applyFont="1" applyFill="1" applyBorder="1" applyAlignment="1" applyProtection="1">
      <alignment vertical="center"/>
      <protection hidden="1"/>
    </xf>
    <xf numFmtId="0" fontId="14" fillId="2" borderId="0" xfId="1" applyFont="1" applyFill="1" applyAlignment="1" applyProtection="1">
      <alignment horizontal="center"/>
      <protection hidden="1"/>
    </xf>
    <xf numFmtId="0" fontId="1" fillId="2" borderId="19" xfId="1" applyFont="1" applyFill="1" applyBorder="1" applyProtection="1">
      <protection hidden="1"/>
    </xf>
    <xf numFmtId="0" fontId="15" fillId="2" borderId="0" xfId="1" applyFont="1" applyFill="1" applyBorder="1" applyAlignment="1" applyProtection="1">
      <alignment horizontal="left"/>
      <protection hidden="1"/>
    </xf>
    <xf numFmtId="0" fontId="15" fillId="2" borderId="10" xfId="1" applyFont="1" applyFill="1" applyBorder="1" applyAlignment="1" applyProtection="1">
      <alignment vertical="center"/>
      <protection hidden="1"/>
    </xf>
    <xf numFmtId="0" fontId="15" fillId="2" borderId="0" xfId="1" applyFont="1" applyFill="1" applyBorder="1" applyAlignment="1" applyProtection="1">
      <alignment vertical="center"/>
      <protection hidden="1"/>
    </xf>
    <xf numFmtId="0" fontId="15" fillId="2" borderId="7" xfId="1" applyFont="1" applyFill="1" applyBorder="1" applyAlignment="1" applyProtection="1">
      <alignment vertical="center"/>
      <protection hidden="1"/>
    </xf>
    <xf numFmtId="0" fontId="1" fillId="2" borderId="13" xfId="1" applyFont="1" applyFill="1" applyBorder="1" applyAlignment="1" applyProtection="1">
      <alignment vertical="center"/>
      <protection hidden="1"/>
    </xf>
    <xf numFmtId="0" fontId="15" fillId="2" borderId="36" xfId="1" applyFont="1" applyFill="1" applyBorder="1" applyAlignment="1" applyProtection="1">
      <alignment vertical="center"/>
      <protection hidden="1"/>
    </xf>
    <xf numFmtId="0" fontId="15" fillId="2" borderId="13" xfId="1" applyFont="1" applyFill="1" applyBorder="1" applyAlignment="1" applyProtection="1">
      <alignment vertical="center"/>
      <protection hidden="1"/>
    </xf>
    <xf numFmtId="0" fontId="15" fillId="2" borderId="46" xfId="1" applyFont="1" applyFill="1" applyBorder="1" applyAlignment="1" applyProtection="1">
      <alignment vertical="center"/>
      <protection hidden="1"/>
    </xf>
    <xf numFmtId="0" fontId="1" fillId="2" borderId="21" xfId="1" applyFont="1" applyFill="1" applyBorder="1" applyProtection="1">
      <protection hidden="1"/>
    </xf>
    <xf numFmtId="0" fontId="1" fillId="2" borderId="2" xfId="1" applyFont="1" applyFill="1" applyBorder="1" applyProtection="1">
      <protection hidden="1"/>
    </xf>
    <xf numFmtId="0" fontId="2" fillId="2" borderId="0" xfId="1" applyNumberFormat="1" applyFont="1" applyFill="1" applyBorder="1" applyAlignment="1" applyProtection="1">
      <alignment horizontal="center" vertical="center"/>
      <protection hidden="1"/>
    </xf>
    <xf numFmtId="0" fontId="1" fillId="2" borderId="0" xfId="1" applyFont="1" applyFill="1" applyBorder="1" applyAlignment="1" applyProtection="1">
      <protection hidden="1"/>
    </xf>
    <xf numFmtId="0" fontId="1" fillId="2" borderId="7" xfId="1" applyFont="1" applyFill="1" applyBorder="1" applyAlignment="1" applyProtection="1">
      <protection hidden="1"/>
    </xf>
    <xf numFmtId="0" fontId="9" fillId="2" borderId="0" xfId="1" applyFont="1" applyFill="1" applyBorder="1" applyAlignment="1" applyProtection="1">
      <alignment horizontal="right"/>
      <protection hidden="1"/>
    </xf>
    <xf numFmtId="0" fontId="15" fillId="2" borderId="0" xfId="1" applyFont="1" applyFill="1" applyBorder="1" applyAlignment="1" applyProtection="1">
      <alignment horizontal="right"/>
      <protection hidden="1"/>
    </xf>
    <xf numFmtId="0" fontId="25" fillId="2" borderId="0" xfId="1" applyFont="1" applyFill="1" applyAlignment="1" applyProtection="1">
      <alignment horizontal="left"/>
      <protection hidden="1"/>
    </xf>
    <xf numFmtId="0" fontId="22" fillId="2" borderId="0" xfId="1" applyFont="1" applyFill="1" applyBorder="1" applyAlignment="1" applyProtection="1">
      <alignment horizontal="right" vertical="top"/>
      <protection hidden="1"/>
    </xf>
    <xf numFmtId="0" fontId="2" fillId="2" borderId="0" xfId="1" applyFont="1" applyFill="1" applyBorder="1" applyAlignment="1" applyProtection="1">
      <alignment horizontal="center"/>
      <protection hidden="1"/>
    </xf>
    <xf numFmtId="178" fontId="28" fillId="2" borderId="0" xfId="1" applyNumberFormat="1" applyFont="1" applyFill="1" applyBorder="1" applyAlignment="1" applyProtection="1">
      <alignment horizontal="center"/>
      <protection hidden="1"/>
    </xf>
    <xf numFmtId="0" fontId="8" fillId="2" borderId="0" xfId="1" applyFont="1" applyFill="1" applyBorder="1" applyAlignment="1" applyProtection="1">
      <alignment vertical="center" wrapText="1"/>
      <protection hidden="1"/>
    </xf>
    <xf numFmtId="0" fontId="1" fillId="2" borderId="6" xfId="1" applyFont="1" applyFill="1" applyBorder="1" applyAlignment="1" applyProtection="1">
      <alignment wrapText="1"/>
      <protection hidden="1"/>
    </xf>
    <xf numFmtId="0" fontId="1" fillId="2" borderId="23" xfId="1" applyFont="1" applyFill="1" applyBorder="1" applyAlignment="1" applyProtection="1">
      <alignment wrapText="1"/>
      <protection hidden="1"/>
    </xf>
    <xf numFmtId="0" fontId="1" fillId="2" borderId="10" xfId="1" applyFont="1" applyFill="1" applyBorder="1" applyAlignment="1" applyProtection="1">
      <alignment wrapText="1"/>
      <protection hidden="1"/>
    </xf>
    <xf numFmtId="0" fontId="1" fillId="2" borderId="0" xfId="1" applyFont="1" applyFill="1" applyBorder="1" applyAlignment="1" applyProtection="1">
      <alignment wrapText="1"/>
      <protection hidden="1"/>
    </xf>
    <xf numFmtId="0" fontId="1" fillId="2" borderId="23" xfId="1" applyFont="1" applyFill="1" applyBorder="1" applyAlignment="1" applyProtection="1">
      <protection hidden="1"/>
    </xf>
    <xf numFmtId="0" fontId="1" fillId="2" borderId="4" xfId="1" applyFont="1" applyFill="1" applyBorder="1" applyAlignment="1" applyProtection="1">
      <protection hidden="1"/>
    </xf>
    <xf numFmtId="0" fontId="1" fillId="2" borderId="12" xfId="1" applyFont="1" applyFill="1" applyBorder="1" applyProtection="1">
      <protection hidden="1"/>
    </xf>
    <xf numFmtId="0" fontId="1" fillId="2" borderId="23" xfId="1" applyFont="1" applyFill="1" applyBorder="1" applyAlignment="1" applyProtection="1">
      <alignment vertical="center"/>
      <protection hidden="1"/>
    </xf>
    <xf numFmtId="0" fontId="1" fillId="2" borderId="44" xfId="1" applyFont="1" applyFill="1" applyBorder="1" applyAlignment="1" applyProtection="1">
      <alignment vertical="center"/>
      <protection hidden="1"/>
    </xf>
    <xf numFmtId="0" fontId="1" fillId="2" borderId="14" xfId="1" applyFont="1" applyFill="1" applyBorder="1" applyAlignment="1" applyProtection="1">
      <alignment vertical="center"/>
      <protection hidden="1"/>
    </xf>
    <xf numFmtId="0" fontId="15" fillId="2" borderId="20" xfId="1" applyFont="1" applyFill="1" applyBorder="1" applyAlignment="1" applyProtection="1">
      <alignment shrinkToFit="1"/>
      <protection hidden="1"/>
    </xf>
    <xf numFmtId="0" fontId="15" fillId="2" borderId="0" xfId="1" applyFont="1" applyFill="1" applyBorder="1" applyAlignment="1" applyProtection="1">
      <alignment shrinkToFit="1"/>
      <protection hidden="1"/>
    </xf>
    <xf numFmtId="0" fontId="15" fillId="2" borderId="14" xfId="1" applyFont="1" applyFill="1" applyBorder="1" applyAlignment="1" applyProtection="1">
      <alignment shrinkToFit="1"/>
      <protection hidden="1"/>
    </xf>
    <xf numFmtId="0" fontId="10" fillId="2" borderId="0" xfId="1" applyFont="1" applyFill="1" applyBorder="1" applyAlignment="1" applyProtection="1">
      <alignment vertical="top"/>
      <protection hidden="1"/>
    </xf>
    <xf numFmtId="0" fontId="10" fillId="2" borderId="21" xfId="1" applyFont="1" applyFill="1" applyBorder="1" applyAlignment="1" applyProtection="1">
      <alignment vertical="top"/>
      <protection hidden="1"/>
    </xf>
    <xf numFmtId="0" fontId="1" fillId="2" borderId="45" xfId="1" applyFont="1" applyFill="1" applyBorder="1" applyProtection="1">
      <protection hidden="1"/>
    </xf>
    <xf numFmtId="0" fontId="1" fillId="2" borderId="37" xfId="1" applyFont="1" applyFill="1" applyBorder="1" applyAlignment="1" applyProtection="1">
      <alignment vertical="center"/>
      <protection hidden="1"/>
    </xf>
    <xf numFmtId="0" fontId="1" fillId="2" borderId="21" xfId="1" applyFont="1" applyFill="1" applyBorder="1" applyAlignment="1" applyProtection="1">
      <protection hidden="1"/>
    </xf>
    <xf numFmtId="0" fontId="1" fillId="2" borderId="2" xfId="1" applyFont="1" applyFill="1" applyBorder="1" applyAlignment="1" applyProtection="1">
      <protection hidden="1"/>
    </xf>
    <xf numFmtId="0" fontId="1" fillId="2" borderId="0" xfId="1" applyFont="1" applyFill="1" applyAlignment="1" applyProtection="1">
      <protection hidden="1"/>
    </xf>
    <xf numFmtId="0" fontId="8" fillId="2" borderId="23" xfId="1" applyFont="1" applyFill="1" applyBorder="1" applyAlignment="1" applyProtection="1">
      <alignment vertical="top" wrapText="1"/>
      <protection hidden="1"/>
    </xf>
    <xf numFmtId="0" fontId="9" fillId="2" borderId="4" xfId="1" applyFont="1" applyFill="1" applyBorder="1" applyAlignment="1" applyProtection="1">
      <alignment vertical="top" wrapText="1"/>
      <protection hidden="1"/>
    </xf>
    <xf numFmtId="0" fontId="15" fillId="2" borderId="0" xfId="1" applyFont="1" applyFill="1" applyAlignment="1" applyProtection="1">
      <protection hidden="1"/>
    </xf>
    <xf numFmtId="0" fontId="10" fillId="2" borderId="0" xfId="1" applyFont="1" applyFill="1" applyBorder="1" applyAlignment="1" applyProtection="1">
      <alignment vertical="top" wrapText="1"/>
      <protection hidden="1"/>
    </xf>
    <xf numFmtId="0" fontId="9" fillId="2" borderId="0" xfId="1" applyFont="1" applyFill="1" applyBorder="1" applyAlignment="1" applyProtection="1">
      <alignment vertical="top" wrapText="1"/>
      <protection hidden="1"/>
    </xf>
    <xf numFmtId="0" fontId="9" fillId="2" borderId="7" xfId="1" applyFont="1" applyFill="1" applyBorder="1" applyAlignment="1" applyProtection="1">
      <alignment vertical="top" wrapText="1"/>
      <protection hidden="1"/>
    </xf>
    <xf numFmtId="0" fontId="8" fillId="2" borderId="0" xfId="1" applyFont="1" applyFill="1" applyBorder="1" applyAlignment="1" applyProtection="1">
      <alignment vertical="top" wrapText="1"/>
      <protection hidden="1"/>
    </xf>
    <xf numFmtId="0" fontId="8" fillId="2" borderId="21" xfId="1" applyFont="1" applyFill="1" applyBorder="1" applyAlignment="1" applyProtection="1">
      <alignment vertical="top" wrapText="1"/>
      <protection hidden="1"/>
    </xf>
    <xf numFmtId="0" fontId="9" fillId="2" borderId="21" xfId="1" applyFont="1" applyFill="1" applyBorder="1" applyAlignment="1" applyProtection="1">
      <alignment vertical="top" wrapText="1"/>
      <protection hidden="1"/>
    </xf>
    <xf numFmtId="0" fontId="9" fillId="2" borderId="2" xfId="1" applyFont="1" applyFill="1" applyBorder="1" applyAlignment="1" applyProtection="1">
      <alignment vertical="top" wrapText="1"/>
      <protection hidden="1"/>
    </xf>
    <xf numFmtId="0" fontId="15" fillId="2" borderId="6" xfId="1" applyFont="1" applyFill="1" applyBorder="1" applyProtection="1">
      <protection hidden="1"/>
    </xf>
    <xf numFmtId="0" fontId="15" fillId="2" borderId="4" xfId="1" applyFont="1" applyFill="1" applyBorder="1" applyProtection="1">
      <protection hidden="1"/>
    </xf>
    <xf numFmtId="0" fontId="15" fillId="2" borderId="23" xfId="1" applyFont="1" applyFill="1" applyBorder="1" applyProtection="1">
      <protection hidden="1"/>
    </xf>
    <xf numFmtId="0" fontId="15" fillId="2" borderId="10" xfId="1" applyFont="1" applyFill="1" applyBorder="1" applyProtection="1">
      <protection hidden="1"/>
    </xf>
    <xf numFmtId="0" fontId="15" fillId="2" borderId="7" xfId="1" applyFont="1" applyFill="1" applyBorder="1" applyProtection="1">
      <protection hidden="1"/>
    </xf>
    <xf numFmtId="0" fontId="15" fillId="2" borderId="0" xfId="1" applyFont="1" applyFill="1" applyBorder="1" applyProtection="1">
      <protection hidden="1"/>
    </xf>
    <xf numFmtId="0" fontId="1" fillId="2" borderId="0" xfId="1" applyFont="1" applyFill="1" applyBorder="1" applyAlignment="1" applyProtection="1">
      <alignment horizontal="left"/>
      <protection hidden="1"/>
    </xf>
    <xf numFmtId="0" fontId="6" fillId="2" borderId="0" xfId="0" applyFont="1" applyFill="1">
      <alignment vertical="center"/>
    </xf>
    <xf numFmtId="0" fontId="0" fillId="2" borderId="0" xfId="0" applyFill="1" applyAlignment="1">
      <alignment horizontal="right" vertical="center"/>
    </xf>
    <xf numFmtId="38" fontId="0" fillId="2" borderId="76" xfId="3" applyFont="1" applyFill="1" applyBorder="1" applyAlignment="1">
      <alignment horizontal="right" vertical="center"/>
    </xf>
    <xf numFmtId="38" fontId="0" fillId="2" borderId="78" xfId="0" applyNumberFormat="1" applyFill="1" applyBorder="1">
      <alignment vertical="center"/>
    </xf>
    <xf numFmtId="0" fontId="0" fillId="4" borderId="1" xfId="0" applyFill="1" applyBorder="1">
      <alignment vertical="center"/>
    </xf>
    <xf numFmtId="38" fontId="0" fillId="2" borderId="1" xfId="3" applyFont="1" applyFill="1" applyBorder="1">
      <alignment vertical="center"/>
    </xf>
    <xf numFmtId="0" fontId="0" fillId="2" borderId="0" xfId="0" applyFill="1" applyBorder="1" applyAlignment="1">
      <alignment horizontal="center" vertical="center"/>
    </xf>
    <xf numFmtId="0" fontId="0" fillId="2" borderId="1" xfId="0" applyFill="1" applyBorder="1">
      <alignment vertical="center"/>
    </xf>
    <xf numFmtId="0" fontId="36" fillId="2" borderId="0" xfId="0" applyFont="1" applyFill="1" applyAlignment="1">
      <alignment vertical="center"/>
    </xf>
    <xf numFmtId="0" fontId="37" fillId="2" borderId="0" xfId="0" applyFont="1" applyFill="1">
      <alignment vertical="center"/>
    </xf>
    <xf numFmtId="0" fontId="38" fillId="2" borderId="0" xfId="0" applyFont="1" applyFill="1" applyAlignment="1">
      <alignment vertical="center"/>
    </xf>
    <xf numFmtId="0" fontId="0" fillId="4" borderId="78" xfId="0" applyFill="1" applyBorder="1">
      <alignment vertical="center"/>
    </xf>
    <xf numFmtId="0" fontId="6" fillId="2" borderId="0" xfId="0" applyFont="1" applyFill="1" applyAlignment="1">
      <alignment horizontal="right" vertical="center"/>
    </xf>
    <xf numFmtId="0" fontId="0" fillId="2" borderId="3" xfId="0" applyFill="1" applyBorder="1">
      <alignment vertical="center"/>
    </xf>
    <xf numFmtId="0" fontId="42" fillId="2" borderId="0" xfId="2" applyFont="1" applyFill="1" applyAlignment="1">
      <alignment vertical="center"/>
    </xf>
    <xf numFmtId="0" fontId="2" fillId="2" borderId="0" xfId="2" applyFill="1">
      <alignment vertical="center"/>
    </xf>
    <xf numFmtId="0" fontId="2" fillId="2" borderId="75" xfId="2" applyFill="1" applyBorder="1" applyAlignment="1">
      <alignment horizontal="center" vertical="center"/>
    </xf>
    <xf numFmtId="0" fontId="46" fillId="2" borderId="0" xfId="2" applyFont="1" applyFill="1" applyAlignment="1">
      <alignment horizontal="center" vertical="center"/>
    </xf>
    <xf numFmtId="0" fontId="2" fillId="2" borderId="77" xfId="2" applyFill="1" applyBorder="1">
      <alignment vertical="center"/>
    </xf>
    <xf numFmtId="0" fontId="46" fillId="2" borderId="0" xfId="2" applyFont="1" applyFill="1">
      <alignment vertical="center"/>
    </xf>
    <xf numFmtId="0" fontId="2" fillId="2" borderId="77" xfId="2" applyFill="1" applyBorder="1" applyAlignment="1">
      <alignment horizontal="center" vertical="center"/>
    </xf>
    <xf numFmtId="0" fontId="45" fillId="2" borderId="5" xfId="2" applyFont="1" applyFill="1" applyBorder="1" applyAlignment="1">
      <alignment horizontal="center" vertical="center"/>
    </xf>
    <xf numFmtId="0" fontId="45" fillId="2" borderId="6" xfId="2" applyFont="1" applyFill="1" applyBorder="1" applyAlignment="1">
      <alignment horizontal="center" vertical="center"/>
    </xf>
    <xf numFmtId="0" fontId="45" fillId="2" borderId="0" xfId="2" applyFont="1" applyFill="1" applyAlignment="1">
      <alignment horizontal="left" vertical="center"/>
    </xf>
    <xf numFmtId="0" fontId="49" fillId="2" borderId="0" xfId="2" applyFont="1" applyFill="1" applyAlignment="1">
      <alignment horizontal="left" vertical="center"/>
    </xf>
    <xf numFmtId="0" fontId="45" fillId="2" borderId="0" xfId="2" applyFont="1" applyFill="1" applyAlignment="1">
      <alignment vertical="top" wrapText="1"/>
    </xf>
    <xf numFmtId="0" fontId="45" fillId="2" borderId="0" xfId="2" applyFont="1" applyFill="1" applyAlignment="1">
      <alignment horizontal="center" vertical="center"/>
    </xf>
    <xf numFmtId="0" fontId="2" fillId="2" borderId="0" xfId="2" applyFill="1" applyAlignment="1">
      <alignment vertical="center" wrapText="1"/>
    </xf>
    <xf numFmtId="0" fontId="2" fillId="2" borderId="77" xfId="2" applyFill="1" applyBorder="1" applyAlignment="1">
      <alignment vertical="center" wrapText="1"/>
    </xf>
    <xf numFmtId="0" fontId="46" fillId="2" borderId="0" xfId="2" applyFont="1" applyFill="1" applyAlignment="1">
      <alignment vertical="center" wrapText="1"/>
    </xf>
    <xf numFmtId="0" fontId="28" fillId="2" borderId="44" xfId="2" applyFont="1" applyFill="1" applyBorder="1" applyAlignment="1">
      <alignment horizontal="center" vertical="top"/>
    </xf>
    <xf numFmtId="0" fontId="28" fillId="2" borderId="77" xfId="2" applyFont="1" applyFill="1" applyBorder="1" applyAlignment="1">
      <alignment horizontal="center" vertical="center"/>
    </xf>
    <xf numFmtId="0" fontId="28" fillId="2" borderId="75" xfId="2" applyFont="1" applyFill="1" applyBorder="1" applyAlignment="1">
      <alignment horizontal="center" vertical="top"/>
    </xf>
    <xf numFmtId="0" fontId="28" fillId="2" borderId="0" xfId="2" applyFont="1" applyFill="1" applyAlignment="1">
      <alignment horizontal="center" vertical="center"/>
    </xf>
    <xf numFmtId="38" fontId="46" fillId="2" borderId="77" xfId="3" applyFont="1" applyFill="1" applyBorder="1" applyAlignment="1">
      <alignment horizontal="center" vertical="center"/>
    </xf>
    <xf numFmtId="176" fontId="28" fillId="2" borderId="77" xfId="2" applyNumberFormat="1" applyFont="1" applyFill="1" applyBorder="1" applyAlignment="1">
      <alignment vertical="center" wrapText="1"/>
    </xf>
    <xf numFmtId="177" fontId="46" fillId="2" borderId="80" xfId="2" applyNumberFormat="1" applyFont="1" applyFill="1" applyBorder="1" applyAlignment="1">
      <alignment vertical="center" wrapText="1"/>
    </xf>
    <xf numFmtId="176" fontId="28" fillId="2" borderId="0" xfId="2" applyNumberFormat="1" applyFont="1" applyFill="1" applyAlignment="1">
      <alignment vertical="center" wrapText="1"/>
    </xf>
    <xf numFmtId="176" fontId="28" fillId="2" borderId="44" xfId="2" applyNumberFormat="1" applyFont="1" applyFill="1" applyBorder="1" applyAlignment="1">
      <alignment horizontal="center" vertical="top"/>
    </xf>
    <xf numFmtId="176" fontId="28" fillId="2" borderId="77" xfId="2" applyNumberFormat="1" applyFont="1" applyFill="1" applyBorder="1" applyAlignment="1">
      <alignment horizontal="center" vertical="center"/>
    </xf>
    <xf numFmtId="176" fontId="28" fillId="2" borderId="75" xfId="2" applyNumberFormat="1" applyFont="1" applyFill="1" applyBorder="1" applyAlignment="1">
      <alignment horizontal="center" vertical="top"/>
    </xf>
    <xf numFmtId="176" fontId="28" fillId="2" borderId="0" xfId="2" applyNumberFormat="1" applyFont="1" applyFill="1" applyAlignment="1">
      <alignment horizontal="center" vertical="center"/>
    </xf>
    <xf numFmtId="177" fontId="50" fillId="2" borderId="64" xfId="2" applyNumberFormat="1" applyFont="1" applyFill="1" applyBorder="1" applyAlignment="1">
      <alignment vertical="center"/>
    </xf>
    <xf numFmtId="177" fontId="50" fillId="2" borderId="14" xfId="2" applyNumberFormat="1" applyFont="1" applyFill="1" applyBorder="1" applyAlignment="1">
      <alignment vertical="center"/>
    </xf>
    <xf numFmtId="38" fontId="50" fillId="2" borderId="64" xfId="3" applyFont="1" applyFill="1" applyBorder="1" applyAlignment="1">
      <alignment vertical="center"/>
    </xf>
    <xf numFmtId="38" fontId="50" fillId="2" borderId="14" xfId="3" applyFont="1" applyFill="1" applyBorder="1" applyAlignment="1">
      <alignment vertical="center"/>
    </xf>
    <xf numFmtId="176" fontId="28" fillId="2" borderId="80" xfId="2" applyNumberFormat="1" applyFont="1" applyFill="1" applyBorder="1" applyAlignment="1">
      <alignment vertical="center" wrapText="1"/>
    </xf>
    <xf numFmtId="176" fontId="46" fillId="2" borderId="0" xfId="2" applyNumberFormat="1" applyFont="1" applyFill="1" applyAlignment="1">
      <alignment vertical="center" wrapText="1"/>
    </xf>
    <xf numFmtId="177" fontId="46" fillId="2" borderId="69" xfId="2" applyNumberFormat="1" applyFont="1" applyFill="1" applyBorder="1" applyAlignment="1">
      <alignment vertical="center"/>
    </xf>
    <xf numFmtId="177" fontId="46" fillId="2" borderId="37" xfId="2" applyNumberFormat="1" applyFont="1" applyFill="1" applyBorder="1" applyAlignment="1">
      <alignment vertical="center"/>
    </xf>
    <xf numFmtId="0" fontId="53" fillId="2" borderId="0" xfId="2" applyFont="1" applyFill="1">
      <alignment vertical="center"/>
    </xf>
    <xf numFmtId="0" fontId="2" fillId="2" borderId="0" xfId="2" applyFill="1" applyAlignment="1">
      <alignment horizontal="center" vertical="center"/>
    </xf>
    <xf numFmtId="0" fontId="54" fillId="2" borderId="0" xfId="0" applyFont="1" applyFill="1" applyAlignment="1">
      <alignment vertical="center"/>
    </xf>
    <xf numFmtId="0" fontId="59" fillId="2" borderId="0" xfId="0" applyFont="1" applyFill="1" applyAlignment="1">
      <alignment vertical="center"/>
    </xf>
    <xf numFmtId="0" fontId="60" fillId="2" borderId="0" xfId="0" applyFont="1" applyFill="1">
      <alignment vertical="center"/>
    </xf>
    <xf numFmtId="0" fontId="59" fillId="2" borderId="0" xfId="0" applyFont="1" applyFill="1" applyAlignment="1">
      <alignment horizontal="left" vertical="center"/>
    </xf>
    <xf numFmtId="0" fontId="54" fillId="2" borderId="0" xfId="0" applyFont="1" applyFill="1" applyAlignment="1">
      <alignment horizontal="right" vertical="center"/>
    </xf>
    <xf numFmtId="0" fontId="58" fillId="2" borderId="0" xfId="0" applyFont="1" applyFill="1" applyAlignment="1">
      <alignment horizontal="left" vertical="center"/>
    </xf>
    <xf numFmtId="0" fontId="54" fillId="2" borderId="0" xfId="0" applyFont="1" applyFill="1" applyAlignment="1">
      <alignment horizontal="center" vertical="center"/>
    </xf>
    <xf numFmtId="0" fontId="0" fillId="2" borderId="0" xfId="0" applyFill="1" applyBorder="1" applyAlignment="1">
      <alignment horizontal="center"/>
    </xf>
    <xf numFmtId="0" fontId="55" fillId="2" borderId="0" xfId="0" applyFont="1" applyFill="1">
      <alignment vertical="center"/>
    </xf>
    <xf numFmtId="0" fontId="0" fillId="2" borderId="0" xfId="0" applyFill="1" applyAlignment="1">
      <alignment horizontal="center"/>
    </xf>
    <xf numFmtId="0" fontId="56" fillId="2" borderId="0" xfId="0" applyFont="1" applyFill="1" applyBorder="1" applyAlignment="1">
      <alignment wrapText="1"/>
    </xf>
    <xf numFmtId="0" fontId="56" fillId="2" borderId="0" xfId="0" applyFont="1" applyFill="1" applyBorder="1" applyAlignment="1">
      <alignment vertical="center" wrapText="1"/>
    </xf>
    <xf numFmtId="0" fontId="0" fillId="2" borderId="0" xfId="0" applyFill="1" applyBorder="1" applyAlignment="1">
      <alignment vertical="center"/>
    </xf>
    <xf numFmtId="3" fontId="0" fillId="2" borderId="0" xfId="0" applyNumberFormat="1" applyFill="1" applyBorder="1" applyAlignment="1">
      <alignment vertical="center"/>
    </xf>
    <xf numFmtId="0" fontId="56" fillId="2" borderId="0" xfId="0" applyFont="1" applyFill="1" applyBorder="1" applyAlignment="1">
      <alignment horizontal="center" vertical="center" wrapText="1"/>
    </xf>
    <xf numFmtId="0" fontId="56" fillId="2" borderId="0" xfId="0" applyFont="1" applyFill="1">
      <alignment vertical="center"/>
    </xf>
    <xf numFmtId="0" fontId="58" fillId="2" borderId="12" xfId="0" applyFont="1" applyFill="1" applyBorder="1">
      <alignment vertical="center"/>
    </xf>
    <xf numFmtId="0" fontId="58" fillId="2" borderId="2" xfId="0" applyFont="1" applyFill="1" applyBorder="1" applyAlignment="1">
      <alignment horizontal="center"/>
    </xf>
    <xf numFmtId="0" fontId="58" fillId="2" borderId="0" xfId="0" applyFont="1" applyFill="1" applyBorder="1" applyAlignment="1">
      <alignment horizontal="center" wrapText="1"/>
    </xf>
    <xf numFmtId="0" fontId="0" fillId="2" borderId="0" xfId="0" applyFill="1" applyBorder="1" applyAlignment="1">
      <alignment horizontal="center" wrapText="1"/>
    </xf>
    <xf numFmtId="0" fontId="56" fillId="2" borderId="0" xfId="0" applyFont="1" applyFill="1" applyBorder="1" applyAlignment="1">
      <alignment horizontal="left" wrapText="1"/>
    </xf>
    <xf numFmtId="38" fontId="56" fillId="2" borderId="0" xfId="3" applyFont="1" applyFill="1" applyBorder="1" applyAlignment="1">
      <alignment horizontal="center" vertical="center" wrapText="1"/>
    </xf>
    <xf numFmtId="38" fontId="58" fillId="2" borderId="0" xfId="3" applyFont="1" applyFill="1" applyBorder="1" applyAlignment="1">
      <alignment horizontal="center" vertical="center" wrapText="1"/>
    </xf>
    <xf numFmtId="0" fontId="58" fillId="2" borderId="0" xfId="0" applyFont="1" applyFill="1" applyBorder="1" applyAlignment="1">
      <alignment horizontal="center"/>
    </xf>
    <xf numFmtId="0" fontId="0" fillId="2" borderId="32" xfId="0" applyFill="1" applyBorder="1" applyAlignment="1">
      <alignment horizontal="center"/>
    </xf>
    <xf numFmtId="0" fontId="58" fillId="2" borderId="45" xfId="0" applyFont="1" applyFill="1" applyBorder="1">
      <alignment vertical="center"/>
    </xf>
    <xf numFmtId="0" fontId="58" fillId="2" borderId="22" xfId="0" applyFont="1" applyFill="1" applyBorder="1" applyAlignment="1">
      <alignment horizontal="center"/>
    </xf>
    <xf numFmtId="0" fontId="58" fillId="2" borderId="37" xfId="0" applyFont="1" applyFill="1" applyBorder="1" applyAlignment="1">
      <alignment horizontal="center"/>
    </xf>
    <xf numFmtId="0" fontId="77" fillId="2" borderId="0" xfId="4" applyFill="1">
      <alignment vertical="center"/>
    </xf>
    <xf numFmtId="0" fontId="0" fillId="2" borderId="0" xfId="0" applyFill="1" applyBorder="1" applyAlignment="1">
      <alignment horizontal="center" vertical="center"/>
    </xf>
    <xf numFmtId="0" fontId="0" fillId="2" borderId="0" xfId="0" applyFill="1" applyBorder="1">
      <alignment vertical="center"/>
    </xf>
    <xf numFmtId="0" fontId="0" fillId="0" borderId="9" xfId="0" applyFill="1" applyBorder="1" applyAlignment="1">
      <alignment horizontal="center" vertical="center"/>
    </xf>
    <xf numFmtId="0" fontId="0" fillId="0" borderId="3" xfId="0" applyFill="1" applyBorder="1">
      <alignment vertical="center"/>
    </xf>
    <xf numFmtId="0" fontId="0" fillId="0" borderId="0" xfId="0" applyFill="1">
      <alignment vertical="center"/>
    </xf>
    <xf numFmtId="0" fontId="0" fillId="7" borderId="0" xfId="0" applyFill="1">
      <alignment vertical="center"/>
    </xf>
    <xf numFmtId="0" fontId="0" fillId="8" borderId="1" xfId="0" applyFill="1" applyBorder="1">
      <alignment vertical="center"/>
    </xf>
    <xf numFmtId="0" fontId="0" fillId="8" borderId="1" xfId="0" applyFill="1" applyBorder="1" applyAlignment="1">
      <alignment horizontal="center" vertical="center"/>
    </xf>
    <xf numFmtId="38" fontId="0" fillId="2" borderId="5" xfId="3" applyFont="1" applyFill="1" applyBorder="1">
      <alignment vertical="center"/>
    </xf>
    <xf numFmtId="38" fontId="0" fillId="2" borderId="0" xfId="3" applyFont="1" applyFill="1">
      <alignment vertical="center"/>
    </xf>
    <xf numFmtId="0" fontId="0" fillId="2" borderId="0" xfId="0" quotePrefix="1" applyFill="1">
      <alignment vertical="center"/>
    </xf>
    <xf numFmtId="38" fontId="0" fillId="5" borderId="1" xfId="3" applyFont="1" applyFill="1" applyBorder="1">
      <alignment vertical="center"/>
    </xf>
    <xf numFmtId="0" fontId="0" fillId="5" borderId="1" xfId="0" applyFill="1" applyBorder="1">
      <alignment vertical="center"/>
    </xf>
    <xf numFmtId="0" fontId="0" fillId="5" borderId="5" xfId="0" applyFill="1" applyBorder="1">
      <alignment vertical="center"/>
    </xf>
    <xf numFmtId="0" fontId="83" fillId="2" borderId="80" xfId="0" applyFont="1" applyFill="1" applyBorder="1" applyAlignment="1">
      <alignment horizontal="center" vertical="center"/>
    </xf>
    <xf numFmtId="0" fontId="79" fillId="2" borderId="0" xfId="0" applyFont="1" applyFill="1">
      <alignment vertical="center"/>
    </xf>
    <xf numFmtId="0" fontId="6" fillId="5" borderId="1" xfId="0" applyFont="1" applyFill="1" applyBorder="1" applyAlignment="1">
      <alignment horizontal="center" vertical="center"/>
    </xf>
    <xf numFmtId="0" fontId="6" fillId="5" borderId="1" xfId="0" applyFont="1" applyFill="1" applyBorder="1">
      <alignment vertical="center"/>
    </xf>
    <xf numFmtId="0" fontId="0" fillId="5" borderId="1" xfId="0" applyFill="1" applyBorder="1" applyAlignment="1">
      <alignment horizontal="center" vertical="center"/>
    </xf>
    <xf numFmtId="0" fontId="0" fillId="0" borderId="1" xfId="0" applyFill="1" applyBorder="1">
      <alignment vertical="center"/>
    </xf>
    <xf numFmtId="0" fontId="41" fillId="7" borderId="0" xfId="0" applyFont="1" applyFill="1">
      <alignment vertical="center"/>
    </xf>
    <xf numFmtId="0" fontId="5" fillId="7" borderId="0" xfId="0" applyFont="1" applyFill="1">
      <alignment vertical="center"/>
    </xf>
    <xf numFmtId="0" fontId="6" fillId="5" borderId="1" xfId="0" applyFont="1" applyFill="1" applyBorder="1" applyAlignment="1">
      <alignment horizontal="center" vertical="center"/>
    </xf>
    <xf numFmtId="0" fontId="0" fillId="2" borderId="3" xfId="0" applyFill="1" applyBorder="1" applyAlignment="1">
      <alignment horizontal="center" vertical="center"/>
    </xf>
    <xf numFmtId="0" fontId="0" fillId="5" borderId="5" xfId="0" applyFill="1" applyBorder="1" applyAlignment="1">
      <alignment horizontal="center" vertical="center"/>
    </xf>
    <xf numFmtId="0" fontId="0" fillId="5" borderId="1" xfId="0" applyFill="1" applyBorder="1" applyAlignment="1">
      <alignment horizontal="center" vertical="center"/>
    </xf>
    <xf numFmtId="0" fontId="0" fillId="2" borderId="0" xfId="0" applyFill="1" applyBorder="1" applyAlignment="1">
      <alignment horizontal="center" vertical="center"/>
    </xf>
    <xf numFmtId="0" fontId="61" fillId="2" borderId="0" xfId="0" applyFont="1" applyFill="1" applyAlignment="1">
      <alignment horizontal="left" vertical="top" wrapText="1"/>
    </xf>
    <xf numFmtId="0" fontId="0" fillId="2" borderId="0" xfId="0" applyFill="1" applyBorder="1" applyAlignment="1">
      <alignment horizontal="center" vertical="center" textRotation="255"/>
    </xf>
    <xf numFmtId="0" fontId="0" fillId="2" borderId="1" xfId="0" applyFill="1" applyBorder="1" applyAlignment="1">
      <alignment horizontal="right" vertical="center"/>
    </xf>
    <xf numFmtId="0" fontId="45" fillId="5" borderId="86" xfId="2" applyFont="1" applyFill="1" applyBorder="1" applyAlignment="1">
      <alignment vertical="center" wrapText="1"/>
    </xf>
    <xf numFmtId="176" fontId="45" fillId="5" borderId="91" xfId="2" applyNumberFormat="1" applyFont="1" applyFill="1" applyBorder="1" applyAlignment="1">
      <alignment horizontal="center" vertical="top"/>
    </xf>
    <xf numFmtId="0" fontId="45" fillId="5" borderId="80" xfId="2" applyFont="1" applyFill="1" applyBorder="1" applyAlignment="1">
      <alignment vertical="center" wrapText="1"/>
    </xf>
    <xf numFmtId="0" fontId="45" fillId="5" borderId="75" xfId="2" applyFont="1" applyFill="1" applyBorder="1" applyAlignment="1">
      <alignment horizontal="center" vertical="center"/>
    </xf>
    <xf numFmtId="0" fontId="45" fillId="5" borderId="77" xfId="2" applyFont="1" applyFill="1" applyBorder="1" applyAlignment="1">
      <alignment horizontal="center" vertical="center"/>
    </xf>
    <xf numFmtId="176" fontId="45" fillId="5" borderId="75" xfId="2" applyNumberFormat="1" applyFont="1" applyFill="1" applyBorder="1" applyAlignment="1">
      <alignment horizontal="center" vertical="center"/>
    </xf>
    <xf numFmtId="0" fontId="45" fillId="5" borderId="75" xfId="2" applyFont="1" applyFill="1" applyBorder="1" applyAlignment="1">
      <alignment horizontal="center" vertical="top"/>
    </xf>
    <xf numFmtId="0" fontId="44" fillId="5" borderId="92" xfId="2" applyFont="1" applyFill="1" applyBorder="1" applyAlignment="1">
      <alignment horizontal="center" vertical="center"/>
    </xf>
    <xf numFmtId="0" fontId="44" fillId="5" borderId="96" xfId="2" applyFont="1" applyFill="1" applyBorder="1" applyAlignment="1">
      <alignment horizontal="center" vertical="center"/>
    </xf>
    <xf numFmtId="38" fontId="0" fillId="0" borderId="1" xfId="3" applyFont="1" applyFill="1" applyBorder="1">
      <alignment vertical="center"/>
    </xf>
    <xf numFmtId="0" fontId="82" fillId="5" borderId="1" xfId="0" applyFont="1" applyFill="1" applyBorder="1" applyAlignment="1">
      <alignment horizontal="center" vertical="center"/>
    </xf>
    <xf numFmtId="0" fontId="2" fillId="2" borderId="16" xfId="2" applyFill="1" applyBorder="1" applyAlignment="1">
      <alignment horizontal="center" vertical="center"/>
    </xf>
    <xf numFmtId="0" fontId="45" fillId="2" borderId="0" xfId="2" applyFont="1" applyFill="1" applyBorder="1">
      <alignment vertical="center"/>
    </xf>
    <xf numFmtId="0" fontId="2" fillId="2" borderId="0" xfId="2" applyFill="1" applyBorder="1" applyAlignment="1">
      <alignment horizontal="center" vertical="center"/>
    </xf>
    <xf numFmtId="0" fontId="45" fillId="2" borderId="13" xfId="2" applyFont="1" applyFill="1" applyBorder="1" applyAlignment="1">
      <alignment vertical="center" wrapText="1"/>
    </xf>
    <xf numFmtId="0" fontId="2" fillId="2" borderId="17" xfId="2" applyFill="1" applyBorder="1" applyAlignment="1">
      <alignment horizontal="center" vertical="center"/>
    </xf>
    <xf numFmtId="0" fontId="45" fillId="2" borderId="7" xfId="2" applyFont="1" applyFill="1" applyBorder="1">
      <alignment vertical="center"/>
    </xf>
    <xf numFmtId="0" fontId="2" fillId="2" borderId="7" xfId="2" applyFill="1" applyBorder="1" applyAlignment="1">
      <alignment horizontal="center" vertical="center"/>
    </xf>
    <xf numFmtId="0" fontId="45" fillId="2" borderId="46" xfId="2" applyFont="1" applyFill="1" applyBorder="1" applyAlignment="1">
      <alignment vertical="center" wrapText="1"/>
    </xf>
    <xf numFmtId="0" fontId="2" fillId="2" borderId="18" xfId="2" applyFill="1" applyBorder="1" applyAlignment="1">
      <alignment horizontal="center" vertical="center"/>
    </xf>
    <xf numFmtId="0" fontId="45" fillId="2" borderId="10" xfId="2" applyFont="1" applyFill="1" applyBorder="1">
      <alignment vertical="center"/>
    </xf>
    <xf numFmtId="0" fontId="2" fillId="2" borderId="10" xfId="2" applyFill="1" applyBorder="1" applyAlignment="1">
      <alignment horizontal="center" vertical="center"/>
    </xf>
    <xf numFmtId="0" fontId="45" fillId="2" borderId="36" xfId="2" applyFont="1" applyFill="1" applyBorder="1" applyAlignment="1">
      <alignment vertical="center" wrapText="1"/>
    </xf>
    <xf numFmtId="0" fontId="88" fillId="2" borderId="0" xfId="0" applyFont="1" applyFill="1">
      <alignment vertical="center"/>
    </xf>
    <xf numFmtId="0" fontId="0" fillId="0" borderId="1" xfId="0" applyBorder="1">
      <alignment vertical="center"/>
    </xf>
    <xf numFmtId="0" fontId="0" fillId="0" borderId="0" xfId="0" applyAlignment="1">
      <alignment vertical="center" shrinkToFit="1"/>
    </xf>
    <xf numFmtId="0" fontId="0" fillId="0" borderId="1" xfId="0" applyBorder="1" applyAlignment="1">
      <alignment vertical="center" shrinkToFit="1"/>
    </xf>
    <xf numFmtId="0" fontId="83" fillId="5" borderId="1" xfId="0" applyFont="1" applyFill="1" applyBorder="1" applyAlignment="1">
      <alignment horizontal="center" vertical="center"/>
    </xf>
    <xf numFmtId="179" fontId="0" fillId="2" borderId="0" xfId="0" applyNumberFormat="1" applyFill="1">
      <alignment vertical="center"/>
    </xf>
    <xf numFmtId="0" fontId="0" fillId="5" borderId="1" xfId="0" applyFill="1" applyBorder="1" applyAlignment="1">
      <alignment vertical="center" shrinkToFit="1"/>
    </xf>
    <xf numFmtId="0" fontId="0" fillId="5" borderId="5" xfId="0" applyFill="1" applyBorder="1" applyAlignment="1">
      <alignment vertical="center" shrinkToFit="1"/>
    </xf>
    <xf numFmtId="0" fontId="0" fillId="5" borderId="4" xfId="0" applyFill="1" applyBorder="1" applyAlignment="1">
      <alignment vertical="center" shrinkToFit="1"/>
    </xf>
    <xf numFmtId="0" fontId="0" fillId="10" borderId="1" xfId="0" applyFill="1" applyBorder="1">
      <alignment vertical="center"/>
    </xf>
    <xf numFmtId="38" fontId="0" fillId="10" borderId="1" xfId="3" applyFont="1" applyFill="1" applyBorder="1">
      <alignment vertical="center"/>
    </xf>
    <xf numFmtId="38" fontId="0" fillId="2" borderId="1" xfId="3" applyFont="1" applyFill="1" applyBorder="1" applyAlignment="1">
      <alignment vertical="center"/>
    </xf>
    <xf numFmtId="38" fontId="0" fillId="2" borderId="0" xfId="3" applyFont="1" applyFill="1" applyAlignment="1">
      <alignment vertical="center"/>
    </xf>
    <xf numFmtId="38" fontId="0" fillId="2" borderId="81" xfId="3" applyFont="1" applyFill="1" applyBorder="1">
      <alignment vertical="center"/>
    </xf>
    <xf numFmtId="0" fontId="94" fillId="2" borderId="0" xfId="0" applyFont="1" applyFill="1" applyAlignment="1">
      <alignment horizontal="right" vertical="center"/>
    </xf>
    <xf numFmtId="0" fontId="0" fillId="5" borderId="92" xfId="0" applyFill="1" applyBorder="1" applyAlignment="1">
      <alignment horizontal="center" vertical="center"/>
    </xf>
    <xf numFmtId="0" fontId="57" fillId="2" borderId="0" xfId="0" applyFont="1" applyFill="1" applyBorder="1" applyAlignment="1">
      <alignment horizontal="left" vertical="top"/>
    </xf>
    <xf numFmtId="0" fontId="45" fillId="2" borderId="1" xfId="2" applyFont="1" applyFill="1" applyBorder="1" applyAlignment="1">
      <alignment horizontal="center" vertical="center"/>
    </xf>
    <xf numFmtId="0" fontId="0" fillId="2" borderId="12" xfId="0" applyFill="1" applyBorder="1" applyAlignment="1">
      <alignment horizontal="center" vertical="center"/>
    </xf>
    <xf numFmtId="0" fontId="0" fillId="2" borderId="80" xfId="0" applyFill="1" applyBorder="1" applyAlignment="1">
      <alignment horizontal="center" vertical="center"/>
    </xf>
    <xf numFmtId="0" fontId="45" fillId="0" borderId="91" xfId="2" applyFont="1" applyFill="1" applyBorder="1" applyAlignment="1">
      <alignment horizontal="center" vertical="center"/>
    </xf>
    <xf numFmtId="0" fontId="92" fillId="5" borderId="1" xfId="0" applyFont="1" applyFill="1" applyBorder="1" applyAlignment="1">
      <alignment horizontal="center" vertical="center"/>
    </xf>
    <xf numFmtId="0" fontId="79" fillId="2" borderId="0" xfId="0" applyFont="1" applyFill="1" applyAlignment="1">
      <alignment horizontal="right" vertical="center"/>
    </xf>
    <xf numFmtId="0" fontId="0" fillId="5" borderId="6" xfId="0" applyFill="1" applyBorder="1">
      <alignment vertical="center"/>
    </xf>
    <xf numFmtId="0" fontId="0" fillId="5" borderId="75" xfId="0" applyFill="1" applyBorder="1">
      <alignment vertical="center"/>
    </xf>
    <xf numFmtId="0" fontId="0" fillId="5" borderId="3" xfId="0" applyFill="1" applyBorder="1">
      <alignment vertical="center"/>
    </xf>
    <xf numFmtId="0" fontId="0" fillId="5" borderId="81" xfId="0" applyFill="1" applyBorder="1" applyAlignment="1">
      <alignment horizontal="center" vertical="center"/>
    </xf>
    <xf numFmtId="0" fontId="0" fillId="5" borderId="6" xfId="0" applyFill="1" applyBorder="1" applyAlignment="1">
      <alignment horizontal="center" vertical="center"/>
    </xf>
    <xf numFmtId="0" fontId="5" fillId="5" borderId="1" xfId="0" applyFont="1" applyFill="1" applyBorder="1" applyAlignment="1">
      <alignment horizontal="center" vertical="center"/>
    </xf>
    <xf numFmtId="0" fontId="5" fillId="5" borderId="5" xfId="0" applyFont="1" applyFill="1" applyBorder="1" applyAlignment="1">
      <alignment horizontal="center" vertical="center"/>
    </xf>
    <xf numFmtId="38" fontId="0" fillId="2" borderId="78" xfId="3" applyFont="1" applyFill="1" applyBorder="1" applyAlignment="1">
      <alignment horizontal="right" vertical="center"/>
    </xf>
    <xf numFmtId="0" fontId="83" fillId="5" borderId="5" xfId="0" applyFont="1" applyFill="1" applyBorder="1" applyAlignment="1">
      <alignment horizontal="center" vertical="center"/>
    </xf>
    <xf numFmtId="0" fontId="92" fillId="2" borderId="0" xfId="0" applyFont="1" applyFill="1">
      <alignment vertical="center"/>
    </xf>
    <xf numFmtId="0" fontId="0" fillId="0" borderId="0" xfId="0" applyBorder="1">
      <alignment vertical="center"/>
    </xf>
    <xf numFmtId="0" fontId="0" fillId="0" borderId="0" xfId="0" applyBorder="1" applyAlignment="1">
      <alignment vertical="center" shrinkToFit="1"/>
    </xf>
    <xf numFmtId="0" fontId="0" fillId="0" borderId="0" xfId="0" applyBorder="1" applyAlignment="1">
      <alignment vertical="center"/>
    </xf>
    <xf numFmtId="0" fontId="0" fillId="0" borderId="0" xfId="0" applyFill="1" applyBorder="1">
      <alignment vertical="center"/>
    </xf>
    <xf numFmtId="0" fontId="0" fillId="0" borderId="0" xfId="0" applyBorder="1" applyAlignment="1">
      <alignment horizontal="center" vertical="center"/>
    </xf>
    <xf numFmtId="0" fontId="93" fillId="0" borderId="0" xfId="0" applyFont="1" applyBorder="1">
      <alignment vertical="center"/>
    </xf>
    <xf numFmtId="0" fontId="0" fillId="5" borderId="1" xfId="0" applyFill="1" applyBorder="1" applyAlignment="1">
      <alignment horizontal="center" vertical="center"/>
    </xf>
    <xf numFmtId="0" fontId="0" fillId="0" borderId="0" xfId="0" applyFill="1" applyBorder="1" applyAlignment="1">
      <alignment vertical="center" shrinkToFit="1"/>
    </xf>
    <xf numFmtId="0" fontId="0" fillId="0" borderId="0" xfId="0" applyFill="1" applyBorder="1" applyAlignment="1">
      <alignment horizontal="center" vertical="center"/>
    </xf>
    <xf numFmtId="0" fontId="93" fillId="0" borderId="0" xfId="0" applyFont="1" applyFill="1" applyBorder="1" applyAlignment="1">
      <alignment horizontal="right" vertical="center" shrinkToFit="1"/>
    </xf>
    <xf numFmtId="0" fontId="0" fillId="0" borderId="1" xfId="0" applyFill="1" applyBorder="1" applyAlignment="1">
      <alignment horizontal="left" vertical="center"/>
    </xf>
    <xf numFmtId="0" fontId="0" fillId="0" borderId="1" xfId="0" applyBorder="1" applyAlignment="1">
      <alignment horizontal="center" vertical="center"/>
    </xf>
    <xf numFmtId="0" fontId="0" fillId="0" borderId="1" xfId="0" applyFill="1" applyBorder="1" applyAlignment="1">
      <alignment vertical="center" shrinkToFit="1"/>
    </xf>
    <xf numFmtId="0" fontId="93" fillId="0" borderId="1" xfId="0" applyFont="1" applyFill="1" applyBorder="1" applyAlignment="1">
      <alignment horizontal="center" vertical="center"/>
    </xf>
    <xf numFmtId="0" fontId="0" fillId="0" borderId="1" xfId="0" applyBorder="1" applyAlignment="1">
      <alignment horizontal="left" vertical="center" shrinkToFit="1"/>
    </xf>
    <xf numFmtId="0" fontId="6" fillId="5" borderId="1" xfId="0" applyFont="1" applyFill="1" applyBorder="1" applyAlignment="1">
      <alignment horizontal="center" vertical="center"/>
    </xf>
    <xf numFmtId="0" fontId="83" fillId="5"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NumberFormat="1" applyBorder="1" applyAlignment="1">
      <alignment horizontal="left" vertical="center"/>
    </xf>
    <xf numFmtId="0" fontId="82" fillId="5" borderId="1" xfId="0" applyFont="1" applyFill="1" applyBorder="1" applyAlignment="1">
      <alignment vertical="center" shrinkToFit="1"/>
    </xf>
    <xf numFmtId="0" fontId="0" fillId="0" borderId="81" xfId="0" applyBorder="1" applyAlignment="1">
      <alignment vertical="center" shrinkToFit="1"/>
    </xf>
    <xf numFmtId="38" fontId="0" fillId="0" borderId="0" xfId="0" applyNumberFormat="1" applyBorder="1">
      <alignment vertical="center"/>
    </xf>
    <xf numFmtId="0" fontId="0" fillId="0" borderId="1" xfId="0" applyBorder="1" applyAlignment="1">
      <alignment vertical="center"/>
    </xf>
    <xf numFmtId="0" fontId="0" fillId="13" borderId="1" xfId="0" applyFill="1" applyBorder="1" applyAlignment="1">
      <alignment vertical="center" shrinkToFit="1"/>
    </xf>
    <xf numFmtId="0" fontId="0" fillId="13" borderId="1" xfId="0" applyFill="1" applyBorder="1">
      <alignment vertical="center"/>
    </xf>
    <xf numFmtId="0" fontId="0" fillId="0" borderId="1" xfId="0" applyNumberFormat="1" applyBorder="1">
      <alignment vertical="center"/>
    </xf>
    <xf numFmtId="0" fontId="0" fillId="5" borderId="1" xfId="0" applyFill="1" applyBorder="1" applyAlignment="1">
      <alignment horizontal="center" vertical="center"/>
    </xf>
    <xf numFmtId="0" fontId="44" fillId="2" borderId="0" xfId="2" applyFont="1" applyFill="1" applyAlignment="1">
      <alignment horizontal="left" vertical="center"/>
    </xf>
    <xf numFmtId="0" fontId="44" fillId="2" borderId="14" xfId="2" applyFont="1" applyFill="1" applyBorder="1" applyAlignment="1">
      <alignment horizontal="left" vertical="center"/>
    </xf>
    <xf numFmtId="0" fontId="0" fillId="6" borderId="0" xfId="0" applyFill="1">
      <alignment vertical="center"/>
    </xf>
    <xf numFmtId="38" fontId="0" fillId="0" borderId="1" xfId="3" applyFont="1" applyBorder="1">
      <alignment vertical="center"/>
    </xf>
    <xf numFmtId="38" fontId="93" fillId="0" borderId="1" xfId="3" applyFont="1" applyBorder="1">
      <alignment vertical="center"/>
    </xf>
    <xf numFmtId="38" fontId="0" fillId="0" borderId="1" xfId="3" applyFont="1" applyBorder="1" applyAlignment="1">
      <alignment vertical="center" shrinkToFit="1"/>
    </xf>
    <xf numFmtId="38" fontId="0" fillId="0" borderId="0" xfId="3" applyFont="1" applyBorder="1">
      <alignment vertical="center"/>
    </xf>
    <xf numFmtId="0" fontId="0" fillId="6" borderId="0" xfId="0" applyFill="1" applyAlignment="1">
      <alignment vertical="center" shrinkToFit="1"/>
    </xf>
    <xf numFmtId="0" fontId="0" fillId="6" borderId="0" xfId="0" applyFill="1" applyAlignment="1">
      <alignment horizontal="left" vertical="center"/>
    </xf>
    <xf numFmtId="0" fontId="0" fillId="3" borderId="0" xfId="0" applyFill="1" applyBorder="1">
      <alignment vertical="center"/>
    </xf>
    <xf numFmtId="0" fontId="0" fillId="3" borderId="0" xfId="0" applyFill="1" applyBorder="1" applyAlignment="1">
      <alignment vertical="center" shrinkToFit="1"/>
    </xf>
    <xf numFmtId="0" fontId="0" fillId="3" borderId="0" xfId="0" applyFill="1">
      <alignment vertical="center"/>
    </xf>
    <xf numFmtId="0" fontId="0" fillId="14" borderId="0" xfId="0" applyFill="1" applyBorder="1">
      <alignment vertical="center"/>
    </xf>
    <xf numFmtId="0" fontId="0" fillId="14" borderId="0" xfId="0" applyFill="1" applyAlignment="1">
      <alignment vertical="center" shrinkToFit="1"/>
    </xf>
    <xf numFmtId="0" fontId="0" fillId="14" borderId="0" xfId="0" applyFill="1" applyBorder="1" applyAlignment="1">
      <alignment vertical="center"/>
    </xf>
    <xf numFmtId="0" fontId="0" fillId="14" borderId="0" xfId="0" applyFill="1">
      <alignment vertical="center"/>
    </xf>
    <xf numFmtId="0" fontId="0" fillId="14" borderId="0" xfId="0" applyFill="1" applyBorder="1" applyAlignment="1">
      <alignment horizontal="center" vertical="center"/>
    </xf>
    <xf numFmtId="0" fontId="0" fillId="14" borderId="0" xfId="0" applyFill="1" applyBorder="1" applyAlignment="1">
      <alignment vertical="center" shrinkToFit="1"/>
    </xf>
    <xf numFmtId="0" fontId="97" fillId="0" borderId="0" xfId="0" applyFont="1">
      <alignment vertical="center"/>
    </xf>
    <xf numFmtId="0" fontId="11" fillId="2" borderId="6" xfId="1" applyFont="1" applyFill="1" applyBorder="1" applyAlignment="1" applyProtection="1">
      <protection hidden="1"/>
    </xf>
    <xf numFmtId="0" fontId="11" fillId="2" borderId="36" xfId="1" applyFont="1" applyFill="1" applyBorder="1" applyAlignment="1" applyProtection="1">
      <protection hidden="1"/>
    </xf>
    <xf numFmtId="0" fontId="11" fillId="2" borderId="44" xfId="1" applyFont="1" applyFill="1" applyBorder="1" applyAlignment="1" applyProtection="1">
      <protection hidden="1"/>
    </xf>
    <xf numFmtId="0" fontId="11" fillId="2" borderId="37" xfId="1" applyFont="1" applyFill="1" applyBorder="1" applyAlignment="1" applyProtection="1">
      <protection hidden="1"/>
    </xf>
    <xf numFmtId="38" fontId="0" fillId="12" borderId="81" xfId="3" applyFont="1" applyFill="1" applyBorder="1">
      <alignment vertical="center"/>
    </xf>
    <xf numFmtId="38" fontId="79" fillId="12" borderId="81" xfId="3" applyFont="1" applyFill="1" applyBorder="1">
      <alignment vertical="center"/>
    </xf>
    <xf numFmtId="0" fontId="0" fillId="11" borderId="0" xfId="0" applyFill="1">
      <alignment vertical="center"/>
    </xf>
    <xf numFmtId="0" fontId="98" fillId="2" borderId="9" xfId="0" applyFont="1" applyFill="1" applyBorder="1" applyAlignment="1">
      <alignment horizontal="center" vertical="center"/>
    </xf>
    <xf numFmtId="0" fontId="98" fillId="2" borderId="3" xfId="0" applyFont="1" applyFill="1" applyBorder="1" applyAlignment="1">
      <alignment horizontal="center" vertical="center"/>
    </xf>
    <xf numFmtId="38" fontId="0" fillId="0" borderId="0" xfId="3" applyFont="1">
      <alignment vertical="center"/>
    </xf>
    <xf numFmtId="38" fontId="0" fillId="0" borderId="0" xfId="3" applyFont="1" applyFill="1" applyBorder="1">
      <alignment vertical="center"/>
    </xf>
    <xf numFmtId="179" fontId="0" fillId="0" borderId="1" xfId="0" applyNumberFormat="1" applyBorder="1" applyAlignment="1">
      <alignment vertical="center" shrinkToFit="1"/>
    </xf>
    <xf numFmtId="179" fontId="0" fillId="0" borderId="1" xfId="0" applyNumberFormat="1" applyBorder="1">
      <alignment vertical="center"/>
    </xf>
    <xf numFmtId="0" fontId="103" fillId="2" borderId="10" xfId="1" applyFont="1" applyFill="1" applyBorder="1" applyAlignment="1" applyProtection="1">
      <protection hidden="1"/>
    </xf>
    <xf numFmtId="0" fontId="104" fillId="2" borderId="0" xfId="1" applyFont="1" applyFill="1" applyBorder="1" applyAlignment="1" applyProtection="1">
      <protection hidden="1"/>
    </xf>
    <xf numFmtId="0" fontId="108" fillId="2" borderId="23" xfId="1" applyFont="1" applyFill="1" applyBorder="1" applyAlignment="1" applyProtection="1">
      <alignment vertical="center"/>
      <protection hidden="1"/>
    </xf>
    <xf numFmtId="0" fontId="108" fillId="2" borderId="0" xfId="1" applyFont="1" applyFill="1" applyBorder="1" applyAlignment="1" applyProtection="1">
      <alignment vertical="center"/>
      <protection hidden="1"/>
    </xf>
    <xf numFmtId="0" fontId="108" fillId="2" borderId="4" xfId="1" applyFont="1" applyFill="1" applyBorder="1" applyAlignment="1" applyProtection="1">
      <alignment vertical="center"/>
      <protection hidden="1"/>
    </xf>
    <xf numFmtId="0" fontId="108" fillId="2" borderId="7" xfId="1" applyFont="1" applyFill="1" applyBorder="1" applyAlignment="1" applyProtection="1">
      <alignment vertical="center"/>
      <protection hidden="1"/>
    </xf>
    <xf numFmtId="177" fontId="28" fillId="2" borderId="3" xfId="2" applyNumberFormat="1" applyFont="1" applyFill="1" applyBorder="1" applyAlignment="1">
      <alignment horizontal="right" vertical="center"/>
    </xf>
    <xf numFmtId="177" fontId="110" fillId="2" borderId="3" xfId="2" applyNumberFormat="1" applyFont="1" applyFill="1" applyBorder="1" applyAlignment="1">
      <alignment horizontal="right" vertical="center"/>
    </xf>
    <xf numFmtId="177" fontId="110" fillId="2" borderId="12" xfId="2" applyNumberFormat="1" applyFont="1" applyFill="1" applyBorder="1" applyAlignment="1">
      <alignment horizontal="right" vertical="center"/>
    </xf>
    <xf numFmtId="177" fontId="110" fillId="2" borderId="80" xfId="2" applyNumberFormat="1" applyFont="1" applyFill="1" applyBorder="1" applyAlignment="1">
      <alignment horizontal="right" vertical="center"/>
    </xf>
    <xf numFmtId="0" fontId="111" fillId="2" borderId="0" xfId="0" applyFont="1" applyFill="1">
      <alignment vertical="center"/>
    </xf>
    <xf numFmtId="0" fontId="82" fillId="2" borderId="0" xfId="0" applyFont="1" applyFill="1" applyBorder="1" applyAlignment="1">
      <alignment horizontal="center" vertical="center"/>
    </xf>
    <xf numFmtId="177" fontId="110" fillId="16" borderId="3" xfId="2" applyNumberFormat="1" applyFont="1" applyFill="1" applyBorder="1" applyAlignment="1">
      <alignment horizontal="right" vertical="center"/>
    </xf>
    <xf numFmtId="38" fontId="0" fillId="2" borderId="1" xfId="0" applyNumberFormat="1" applyFill="1" applyBorder="1">
      <alignment vertical="center"/>
    </xf>
    <xf numFmtId="38" fontId="0" fillId="2" borderId="81" xfId="0" applyNumberFormat="1" applyFill="1" applyBorder="1">
      <alignment vertical="center"/>
    </xf>
    <xf numFmtId="38" fontId="79" fillId="2" borderId="78" xfId="3" applyFont="1" applyFill="1" applyBorder="1">
      <alignment vertical="center"/>
    </xf>
    <xf numFmtId="0" fontId="92" fillId="5" borderId="1" xfId="0" applyFont="1" applyFill="1" applyBorder="1" applyAlignment="1">
      <alignment horizontal="center" vertical="center" wrapText="1"/>
    </xf>
    <xf numFmtId="0" fontId="15" fillId="2" borderId="23" xfId="1" applyFont="1" applyFill="1" applyBorder="1" applyAlignment="1" applyProtection="1">
      <alignment vertical="center" shrinkToFit="1"/>
      <protection hidden="1"/>
    </xf>
    <xf numFmtId="38" fontId="0" fillId="2" borderId="78" xfId="3" applyFont="1" applyFill="1" applyBorder="1" applyAlignment="1">
      <alignment vertical="center" shrinkToFit="1"/>
    </xf>
    <xf numFmtId="0" fontId="115" fillId="2" borderId="0" xfId="0" applyFont="1" applyFill="1">
      <alignment vertical="center"/>
    </xf>
    <xf numFmtId="0" fontId="93" fillId="2" borderId="0" xfId="0" applyFont="1" applyFill="1" applyAlignment="1">
      <alignment horizontal="right" vertical="center"/>
    </xf>
    <xf numFmtId="0" fontId="0" fillId="2" borderId="0" xfId="0" applyFill="1" applyAlignment="1">
      <alignment vertical="center" shrinkToFit="1"/>
    </xf>
    <xf numFmtId="38" fontId="83" fillId="2" borderId="79" xfId="3" applyFont="1" applyFill="1" applyBorder="1" applyAlignment="1">
      <alignment vertical="center" shrinkToFit="1"/>
    </xf>
    <xf numFmtId="38" fontId="82" fillId="2" borderId="78" xfId="0" applyNumberFormat="1" applyFont="1" applyFill="1" applyBorder="1" applyAlignment="1">
      <alignment vertical="center" shrinkToFit="1"/>
    </xf>
    <xf numFmtId="0" fontId="0" fillId="2" borderId="0" xfId="0" applyFill="1" applyAlignment="1">
      <alignment horizontal="right" vertical="center" shrinkToFit="1"/>
    </xf>
    <xf numFmtId="0" fontId="0" fillId="0" borderId="0" xfId="0" applyBorder="1" applyAlignment="1">
      <alignment horizontal="left" vertical="center"/>
    </xf>
    <xf numFmtId="0" fontId="0" fillId="2" borderId="1" xfId="0" applyFill="1" applyBorder="1" applyAlignment="1">
      <alignment horizontal="left" vertical="center"/>
    </xf>
    <xf numFmtId="38" fontId="0" fillId="0" borderId="0" xfId="3" applyFont="1" applyBorder="1" applyAlignment="1">
      <alignment vertical="center" shrinkToFit="1"/>
    </xf>
    <xf numFmtId="179" fontId="0" fillId="0" borderId="0" xfId="0" applyNumberFormat="1" applyBorder="1" applyAlignment="1">
      <alignment vertical="center" shrinkToFit="1"/>
    </xf>
    <xf numFmtId="9" fontId="93" fillId="0" borderId="1" xfId="5" applyFont="1" applyBorder="1">
      <alignment vertical="center"/>
    </xf>
    <xf numFmtId="0" fontId="0" fillId="5" borderId="1" xfId="0" applyFill="1" applyBorder="1" applyAlignment="1">
      <alignment horizontal="center" vertical="center"/>
    </xf>
    <xf numFmtId="0" fontId="52" fillId="2" borderId="0" xfId="0" applyFont="1" applyFill="1">
      <alignment vertical="center"/>
    </xf>
    <xf numFmtId="0" fontId="86" fillId="11" borderId="0" xfId="0" applyFont="1" applyFill="1" applyAlignment="1"/>
    <xf numFmtId="0" fontId="86" fillId="11" borderId="0" xfId="0" applyFont="1" applyFill="1">
      <alignment vertical="center"/>
    </xf>
    <xf numFmtId="179" fontId="0" fillId="0" borderId="0" xfId="0" applyNumberFormat="1">
      <alignment vertical="center"/>
    </xf>
    <xf numFmtId="179" fontId="0" fillId="5" borderId="1" xfId="0" applyNumberFormat="1" applyFill="1" applyBorder="1" applyAlignment="1">
      <alignment horizontal="left" vertical="center"/>
    </xf>
    <xf numFmtId="0" fontId="0" fillId="0" borderId="0" xfId="0" applyNumberFormat="1">
      <alignment vertical="center"/>
    </xf>
    <xf numFmtId="58" fontId="0" fillId="0" borderId="0" xfId="0" applyNumberFormat="1">
      <alignment vertical="center"/>
    </xf>
    <xf numFmtId="0" fontId="0" fillId="17" borderId="0" xfId="0" applyFill="1">
      <alignment vertical="center"/>
    </xf>
    <xf numFmtId="0" fontId="0" fillId="18" borderId="0" xfId="0" applyFill="1">
      <alignment vertical="center"/>
    </xf>
    <xf numFmtId="0" fontId="0" fillId="0" borderId="0" xfId="0" applyBorder="1" applyAlignment="1">
      <alignment horizontal="left" vertical="center" shrinkToFit="1"/>
    </xf>
    <xf numFmtId="0" fontId="121" fillId="0" borderId="0" xfId="0" applyFont="1" applyAlignment="1">
      <alignment horizontal="left" vertical="center"/>
    </xf>
    <xf numFmtId="0" fontId="0" fillId="2" borderId="1"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19" borderId="1" xfId="0" applyFill="1" applyBorder="1">
      <alignment vertical="center"/>
    </xf>
    <xf numFmtId="0" fontId="0" fillId="2" borderId="4" xfId="0" applyFill="1" applyBorder="1" applyAlignment="1">
      <alignment vertical="center"/>
    </xf>
    <xf numFmtId="0" fontId="82" fillId="2" borderId="0" xfId="0" applyFont="1" applyFill="1" applyBorder="1" applyAlignment="1">
      <alignment horizontal="left" vertical="center"/>
    </xf>
    <xf numFmtId="0" fontId="0" fillId="9" borderId="0" xfId="0" applyFill="1">
      <alignment vertical="center"/>
    </xf>
    <xf numFmtId="14" fontId="89" fillId="9" borderId="0" xfId="0" applyNumberFormat="1" applyFont="1" applyFill="1">
      <alignment vertical="center"/>
    </xf>
    <xf numFmtId="0" fontId="122" fillId="20" borderId="0" xfId="0" applyFont="1" applyFill="1" applyBorder="1" applyAlignment="1">
      <alignment horizontal="center" vertical="center"/>
    </xf>
    <xf numFmtId="0" fontId="123" fillId="20" borderId="0" xfId="0" applyFont="1" applyFill="1" applyAlignment="1">
      <alignment horizontal="center" vertical="center"/>
    </xf>
    <xf numFmtId="0" fontId="122" fillId="20" borderId="0" xfId="0" applyFont="1" applyFill="1" applyAlignment="1">
      <alignment horizontal="center" vertical="center"/>
    </xf>
    <xf numFmtId="0" fontId="0" fillId="2" borderId="1" xfId="0" applyFill="1" applyBorder="1" applyAlignment="1">
      <alignment vertical="center"/>
    </xf>
    <xf numFmtId="0" fontId="0" fillId="2" borderId="5" xfId="0" applyFill="1" applyBorder="1" applyAlignment="1">
      <alignment vertical="center"/>
    </xf>
    <xf numFmtId="0" fontId="0" fillId="2" borderId="1" xfId="0" applyFill="1" applyBorder="1" applyAlignment="1">
      <alignment horizontal="centerContinuous" vertical="center"/>
    </xf>
    <xf numFmtId="0" fontId="0" fillId="0" borderId="1" xfId="0" applyBorder="1" applyAlignment="1">
      <alignment horizontal="centerContinuous" vertical="center"/>
    </xf>
    <xf numFmtId="0" fontId="0" fillId="2" borderId="9" xfId="0" applyFill="1" applyBorder="1" applyAlignment="1">
      <alignment vertical="center"/>
    </xf>
    <xf numFmtId="38" fontId="0" fillId="2" borderId="23" xfId="3" applyFont="1" applyFill="1" applyBorder="1" applyAlignment="1">
      <alignment vertical="center"/>
    </xf>
    <xf numFmtId="0" fontId="0" fillId="17" borderId="1" xfId="0" applyFill="1" applyBorder="1" applyAlignment="1">
      <alignment vertical="center"/>
    </xf>
    <xf numFmtId="0" fontId="0" fillId="18" borderId="1" xfId="0" applyFill="1" applyBorder="1" applyAlignment="1">
      <alignment vertical="center"/>
    </xf>
    <xf numFmtId="0" fontId="0" fillId="18" borderId="1" xfId="0" applyFill="1" applyBorder="1" applyAlignment="1">
      <alignment horizontal="centerContinuous" vertical="center"/>
    </xf>
    <xf numFmtId="0" fontId="0" fillId="18" borderId="4" xfId="0" applyFill="1" applyBorder="1" applyAlignment="1">
      <alignment horizontal="center" vertical="center"/>
    </xf>
    <xf numFmtId="0" fontId="82" fillId="0" borderId="1" xfId="0" applyFont="1" applyFill="1" applyBorder="1" applyAlignment="1" applyProtection="1">
      <alignment vertical="center" shrinkToFit="1"/>
      <protection locked="0"/>
    </xf>
    <xf numFmtId="38" fontId="0" fillId="2" borderId="0" xfId="0" applyNumberFormat="1" applyFill="1">
      <alignment vertical="center"/>
    </xf>
    <xf numFmtId="0" fontId="17" fillId="2" borderId="0" xfId="1" applyFont="1" applyFill="1" applyBorder="1" applyAlignment="1" applyProtection="1">
      <protection hidden="1"/>
    </xf>
    <xf numFmtId="0" fontId="15" fillId="2" borderId="0" xfId="1" applyFont="1" applyFill="1" applyBorder="1" applyAlignment="1" applyProtection="1">
      <alignment horizontal="left"/>
      <protection hidden="1"/>
    </xf>
    <xf numFmtId="0" fontId="124" fillId="0" borderId="0" xfId="0" applyFont="1">
      <alignment vertical="center"/>
    </xf>
    <xf numFmtId="0" fontId="0" fillId="0" borderId="5" xfId="0" applyFill="1" applyBorder="1">
      <alignment vertical="center"/>
    </xf>
    <xf numFmtId="38" fontId="0" fillId="0" borderId="23" xfId="3" applyFont="1" applyBorder="1">
      <alignment vertical="center"/>
    </xf>
    <xf numFmtId="38" fontId="0" fillId="0" borderId="1" xfId="0" applyNumberFormat="1" applyBorder="1">
      <alignment vertical="center"/>
    </xf>
    <xf numFmtId="14" fontId="0" fillId="0" borderId="1" xfId="0" applyNumberFormat="1" applyBorder="1" applyAlignment="1">
      <alignment horizontal="left" vertical="center"/>
    </xf>
    <xf numFmtId="0" fontId="79" fillId="0" borderId="0" xfId="0" applyFont="1">
      <alignment vertical="center"/>
    </xf>
    <xf numFmtId="0" fontId="0" fillId="19" borderId="1" xfId="0" applyFill="1" applyBorder="1" applyAlignment="1">
      <alignment horizontal="center" vertical="center"/>
    </xf>
    <xf numFmtId="0" fontId="17" fillId="0" borderId="0" xfId="1" applyFont="1" applyFill="1" applyBorder="1" applyAlignment="1" applyProtection="1">
      <protection hidden="1"/>
    </xf>
    <xf numFmtId="0" fontId="0" fillId="0" borderId="0" xfId="0" applyAlignment="1">
      <alignment horizontal="left" vertical="center"/>
    </xf>
    <xf numFmtId="0" fontId="2" fillId="2" borderId="0" xfId="2" applyFill="1" applyAlignment="1">
      <alignment vertical="center"/>
    </xf>
    <xf numFmtId="0" fontId="127" fillId="11" borderId="0" xfId="0" applyFont="1" applyFill="1" applyBorder="1" applyAlignment="1">
      <alignment vertical="center" wrapText="1"/>
    </xf>
    <xf numFmtId="38" fontId="0" fillId="10" borderId="1" xfId="3" applyFont="1" applyFill="1" applyBorder="1" applyAlignment="1">
      <alignment vertical="center" shrinkToFit="1"/>
    </xf>
    <xf numFmtId="0" fontId="0" fillId="2" borderId="0" xfId="0" applyFill="1">
      <alignment vertical="center"/>
    </xf>
    <xf numFmtId="3" fontId="0" fillId="2" borderId="1" xfId="0" applyNumberFormat="1" applyFill="1" applyBorder="1">
      <alignment vertical="center"/>
    </xf>
    <xf numFmtId="0" fontId="0" fillId="0" borderId="0" xfId="0" applyFill="1" applyBorder="1" applyAlignment="1">
      <alignment vertical="center"/>
    </xf>
    <xf numFmtId="0" fontId="115" fillId="2" borderId="0" xfId="0" applyFont="1" applyFill="1" applyAlignment="1">
      <alignment vertical="top"/>
    </xf>
    <xf numFmtId="0" fontId="120" fillId="2" borderId="0" xfId="0" applyFont="1" applyFill="1" applyAlignment="1"/>
    <xf numFmtId="181" fontId="0" fillId="10" borderId="1" xfId="3" applyNumberFormat="1" applyFont="1" applyFill="1" applyBorder="1" applyAlignment="1">
      <alignment vertical="center" shrinkToFit="1"/>
    </xf>
    <xf numFmtId="180" fontId="0" fillId="10" borderId="1" xfId="3" applyNumberFormat="1" applyFont="1" applyFill="1" applyBorder="1" applyAlignment="1">
      <alignment vertical="center" shrinkToFit="1"/>
    </xf>
    <xf numFmtId="180" fontId="0" fillId="10" borderId="1" xfId="3" applyNumberFormat="1" applyFont="1" applyFill="1" applyBorder="1">
      <alignment vertical="center"/>
    </xf>
    <xf numFmtId="181" fontId="0" fillId="10" borderId="1" xfId="3" applyNumberFormat="1" applyFont="1" applyFill="1" applyBorder="1">
      <alignment vertical="center"/>
    </xf>
    <xf numFmtId="38" fontId="0" fillId="2" borderId="1" xfId="3" applyNumberFormat="1" applyFont="1" applyFill="1" applyBorder="1" applyAlignment="1">
      <alignment vertical="center"/>
    </xf>
    <xf numFmtId="0" fontId="0" fillId="0" borderId="4" xfId="0" applyFill="1" applyBorder="1">
      <alignment vertical="center"/>
    </xf>
    <xf numFmtId="38" fontId="0" fillId="9" borderId="78" xfId="3" applyFont="1" applyFill="1" applyBorder="1">
      <alignment vertical="center"/>
    </xf>
    <xf numFmtId="0" fontId="0" fillId="2" borderId="2" xfId="0" applyFill="1" applyBorder="1">
      <alignment vertical="center"/>
    </xf>
    <xf numFmtId="0" fontId="0" fillId="2" borderId="7" xfId="0" applyFill="1" applyBorder="1">
      <alignment vertical="center"/>
    </xf>
    <xf numFmtId="0" fontId="0" fillId="5" borderId="1" xfId="0" applyFill="1" applyBorder="1" applyAlignment="1">
      <alignment vertical="center"/>
    </xf>
    <xf numFmtId="38" fontId="0" fillId="5" borderId="1" xfId="3" applyFont="1" applyFill="1" applyBorder="1" applyAlignment="1">
      <alignment vertical="center"/>
    </xf>
    <xf numFmtId="182" fontId="0" fillId="0" borderId="0" xfId="0" applyNumberFormat="1" applyAlignment="1">
      <alignment horizontal="left" vertical="center"/>
    </xf>
    <xf numFmtId="38" fontId="0" fillId="6" borderId="0" xfId="3" applyFont="1" applyFill="1">
      <alignment vertical="center"/>
    </xf>
    <xf numFmtId="38" fontId="0" fillId="0" borderId="0" xfId="0" applyNumberFormat="1">
      <alignment vertical="center"/>
    </xf>
    <xf numFmtId="49" fontId="0" fillId="0" borderId="1" xfId="0" applyNumberFormat="1" applyBorder="1" applyAlignment="1">
      <alignment horizontal="left" vertical="center"/>
    </xf>
    <xf numFmtId="0" fontId="128" fillId="0" borderId="0" xfId="0" applyFont="1" applyFill="1" applyBorder="1" applyAlignment="1">
      <alignment vertical="center"/>
    </xf>
    <xf numFmtId="0" fontId="80" fillId="0" borderId="0" xfId="0" applyFont="1" applyFill="1" applyBorder="1" applyAlignment="1">
      <alignment vertical="center" wrapText="1"/>
    </xf>
    <xf numFmtId="0" fontId="115" fillId="0" borderId="0" xfId="0" applyFont="1" applyFill="1" applyAlignment="1">
      <alignment vertical="top"/>
    </xf>
    <xf numFmtId="0" fontId="86" fillId="2" borderId="10" xfId="0" applyFont="1" applyFill="1" applyBorder="1" applyAlignment="1">
      <alignment vertical="center"/>
    </xf>
    <xf numFmtId="0" fontId="0" fillId="2" borderId="0" xfId="0" applyFill="1" applyBorder="1" applyAlignment="1">
      <alignment horizontal="center" vertical="center"/>
    </xf>
    <xf numFmtId="0" fontId="92" fillId="2" borderId="0" xfId="0" applyFont="1" applyFill="1" applyBorder="1">
      <alignment vertical="center"/>
    </xf>
    <xf numFmtId="0" fontId="90" fillId="2" borderId="0" xfId="0" applyFont="1" applyFill="1">
      <alignment vertical="center"/>
    </xf>
    <xf numFmtId="0" fontId="25" fillId="2" borderId="0" xfId="1" applyFont="1" applyFill="1" applyAlignment="1" applyProtection="1">
      <alignment vertical="center"/>
      <protection hidden="1"/>
    </xf>
    <xf numFmtId="38" fontId="0" fillId="2" borderId="0" xfId="3" applyFont="1" applyFill="1" applyBorder="1">
      <alignment vertical="center"/>
    </xf>
    <xf numFmtId="0" fontId="128" fillId="22" borderId="0" xfId="0" applyFont="1" applyFill="1" applyBorder="1" applyAlignment="1">
      <alignment vertical="center"/>
    </xf>
    <xf numFmtId="0" fontId="95" fillId="22" borderId="0" xfId="0" applyFont="1" applyFill="1" applyBorder="1" applyAlignment="1">
      <alignment vertical="center"/>
    </xf>
    <xf numFmtId="0" fontId="0" fillId="22" borderId="0" xfId="0" applyFill="1">
      <alignment vertical="center"/>
    </xf>
    <xf numFmtId="0" fontId="98" fillId="2" borderId="3" xfId="0" applyFont="1" applyFill="1" applyBorder="1">
      <alignment vertical="center"/>
    </xf>
    <xf numFmtId="0" fontId="80" fillId="0" borderId="0" xfId="0" applyFont="1" applyFill="1" applyBorder="1" applyAlignment="1">
      <alignment vertical="top"/>
    </xf>
    <xf numFmtId="38" fontId="82" fillId="6" borderId="78" xfId="0" applyNumberFormat="1" applyFont="1" applyFill="1" applyBorder="1" applyAlignment="1">
      <alignment vertical="center" shrinkToFit="1"/>
    </xf>
    <xf numFmtId="38" fontId="85" fillId="2" borderId="0" xfId="3" applyFont="1" applyFill="1" applyBorder="1" applyAlignment="1">
      <alignment horizontal="right" vertical="center"/>
    </xf>
    <xf numFmtId="0" fontId="83" fillId="2" borderId="0" xfId="0" applyFont="1" applyFill="1" applyBorder="1" applyAlignment="1">
      <alignment horizontal="center" vertical="center"/>
    </xf>
    <xf numFmtId="0" fontId="7" fillId="2" borderId="0" xfId="0" applyFont="1" applyFill="1" applyAlignment="1">
      <alignment vertical="center"/>
    </xf>
    <xf numFmtId="0" fontId="115" fillId="2" borderId="0" xfId="0" applyFont="1" applyFill="1" applyAlignment="1">
      <alignment vertical="center"/>
    </xf>
    <xf numFmtId="0" fontId="115" fillId="2" borderId="0" xfId="0" applyFont="1" applyFill="1" applyAlignment="1">
      <alignment horizontal="center" vertical="top"/>
    </xf>
    <xf numFmtId="0" fontId="95" fillId="2" borderId="0" xfId="0" applyFont="1" applyFill="1">
      <alignment vertical="center"/>
    </xf>
    <xf numFmtId="0" fontId="87" fillId="2" borderId="0" xfId="0" applyFont="1" applyFill="1">
      <alignment vertical="center"/>
    </xf>
    <xf numFmtId="0" fontId="93" fillId="2" borderId="0" xfId="0" applyFont="1" applyFill="1">
      <alignment vertical="center"/>
    </xf>
    <xf numFmtId="0" fontId="115" fillId="2" borderId="0" xfId="0" applyFont="1" applyFill="1" applyAlignment="1">
      <alignment horizontal="left" vertical="top"/>
    </xf>
    <xf numFmtId="0" fontId="98" fillId="2" borderId="0" xfId="0" applyFont="1" applyFill="1">
      <alignment vertical="center"/>
    </xf>
    <xf numFmtId="0" fontId="124" fillId="2" borderId="0" xfId="0" applyFont="1" applyFill="1" applyBorder="1">
      <alignment vertical="center"/>
    </xf>
    <xf numFmtId="0" fontId="136" fillId="2" borderId="0" xfId="0" applyFont="1" applyFill="1">
      <alignment vertical="center"/>
    </xf>
    <xf numFmtId="0" fontId="137" fillId="2" borderId="0" xfId="0" applyFont="1" applyFill="1" applyBorder="1">
      <alignment vertical="center"/>
    </xf>
    <xf numFmtId="0" fontId="0" fillId="5" borderId="5" xfId="0" applyFill="1" applyBorder="1" applyAlignment="1">
      <alignment horizontal="center" vertical="center"/>
    </xf>
    <xf numFmtId="38" fontId="86" fillId="12" borderId="78" xfId="3" applyFont="1" applyFill="1" applyBorder="1" applyAlignment="1">
      <alignment vertical="center"/>
    </xf>
    <xf numFmtId="0" fontId="40" fillId="5" borderId="5" xfId="0" applyFont="1" applyFill="1" applyBorder="1" applyAlignment="1">
      <alignment horizontal="center" vertical="center"/>
    </xf>
    <xf numFmtId="38" fontId="0" fillId="12" borderId="78" xfId="3" applyFont="1" applyFill="1" applyBorder="1" applyAlignment="1">
      <alignment vertical="center" shrinkToFit="1"/>
    </xf>
    <xf numFmtId="38" fontId="0" fillId="12" borderId="98" xfId="3" applyFont="1" applyFill="1" applyBorder="1" applyAlignment="1">
      <alignment vertical="center" shrinkToFit="1"/>
    </xf>
    <xf numFmtId="38" fontId="0" fillId="12" borderId="78" xfId="3" applyFont="1" applyFill="1" applyBorder="1">
      <alignment vertical="center"/>
    </xf>
    <xf numFmtId="0" fontId="0" fillId="5" borderId="90" xfId="0" applyFill="1" applyBorder="1">
      <alignment vertical="center"/>
    </xf>
    <xf numFmtId="38" fontId="82" fillId="12" borderId="81" xfId="3" applyFont="1" applyFill="1" applyBorder="1" applyAlignment="1">
      <alignment vertical="center" shrinkToFit="1"/>
    </xf>
    <xf numFmtId="0" fontId="122" fillId="20" borderId="85" xfId="0" applyFont="1" applyFill="1" applyBorder="1" applyAlignment="1">
      <alignment horizontal="center" vertical="center"/>
    </xf>
    <xf numFmtId="0" fontId="140" fillId="0" borderId="0" xfId="0" applyFont="1" applyFill="1" applyBorder="1" applyAlignment="1">
      <alignment vertical="top"/>
    </xf>
    <xf numFmtId="0" fontId="0" fillId="9" borderId="1" xfId="0" applyFill="1" applyBorder="1" applyAlignment="1">
      <alignment horizontal="center" vertical="center"/>
    </xf>
    <xf numFmtId="0" fontId="93" fillId="2" borderId="0" xfId="0" applyFont="1" applyFill="1" applyAlignment="1">
      <alignment vertical="center"/>
    </xf>
    <xf numFmtId="0" fontId="1" fillId="16" borderId="6" xfId="1" applyFont="1" applyFill="1" applyBorder="1" applyProtection="1">
      <protection hidden="1"/>
    </xf>
    <xf numFmtId="0" fontId="1" fillId="16" borderId="10" xfId="1" applyFont="1" applyFill="1" applyBorder="1" applyProtection="1">
      <protection hidden="1"/>
    </xf>
    <xf numFmtId="0" fontId="1" fillId="16" borderId="0" xfId="1" applyFont="1" applyFill="1" applyBorder="1" applyAlignment="1" applyProtection="1">
      <protection hidden="1"/>
    </xf>
    <xf numFmtId="0" fontId="1" fillId="16" borderId="23" xfId="1" applyFont="1" applyFill="1" applyBorder="1" applyProtection="1">
      <protection hidden="1"/>
    </xf>
    <xf numFmtId="0" fontId="1" fillId="16" borderId="0" xfId="1" applyFont="1" applyFill="1" applyBorder="1" applyProtection="1">
      <protection hidden="1"/>
    </xf>
    <xf numFmtId="0" fontId="1" fillId="16" borderId="7" xfId="1" applyFont="1" applyFill="1" applyBorder="1" applyAlignment="1" applyProtection="1">
      <protection hidden="1"/>
    </xf>
    <xf numFmtId="0" fontId="1" fillId="16" borderId="21" xfId="1" applyFont="1" applyFill="1" applyBorder="1" applyAlignment="1" applyProtection="1">
      <alignment vertical="center" shrinkToFit="1"/>
      <protection hidden="1"/>
    </xf>
    <xf numFmtId="0" fontId="1" fillId="16" borderId="21" xfId="1" applyFont="1" applyFill="1" applyBorder="1" applyProtection="1">
      <protection hidden="1"/>
    </xf>
    <xf numFmtId="0" fontId="1" fillId="16" borderId="2" xfId="1" applyFont="1" applyFill="1" applyBorder="1" applyProtection="1">
      <protection hidden="1"/>
    </xf>
    <xf numFmtId="0" fontId="16" fillId="12" borderId="0" xfId="1" applyFont="1" applyFill="1" applyBorder="1" applyAlignment="1" applyProtection="1">
      <alignment vertical="center"/>
      <protection hidden="1"/>
    </xf>
    <xf numFmtId="0" fontId="16" fillId="12" borderId="21" xfId="1" applyFont="1" applyFill="1" applyBorder="1" applyAlignment="1" applyProtection="1">
      <alignment vertical="center"/>
      <protection hidden="1"/>
    </xf>
    <xf numFmtId="0" fontId="1" fillId="12" borderId="10" xfId="1" applyFont="1" applyFill="1" applyBorder="1" applyProtection="1">
      <protection hidden="1"/>
    </xf>
    <xf numFmtId="0" fontId="1" fillId="12" borderId="6" xfId="1" applyFont="1" applyFill="1" applyBorder="1" applyProtection="1">
      <protection hidden="1"/>
    </xf>
    <xf numFmtId="0" fontId="1" fillId="12" borderId="12" xfId="1" applyFont="1" applyFill="1" applyBorder="1" applyProtection="1">
      <protection hidden="1"/>
    </xf>
    <xf numFmtId="0" fontId="15" fillId="12" borderId="10" xfId="1" applyFont="1" applyFill="1" applyBorder="1" applyAlignment="1" applyProtection="1">
      <alignment vertical="center"/>
      <protection hidden="1"/>
    </xf>
    <xf numFmtId="0" fontId="15" fillId="12" borderId="0" xfId="1" applyFont="1" applyFill="1" applyBorder="1" applyAlignment="1" applyProtection="1">
      <alignment vertical="center"/>
      <protection hidden="1"/>
    </xf>
    <xf numFmtId="0" fontId="15" fillId="12" borderId="7" xfId="1" applyFont="1" applyFill="1" applyBorder="1" applyAlignment="1" applyProtection="1">
      <alignment vertical="center"/>
      <protection hidden="1"/>
    </xf>
    <xf numFmtId="0" fontId="0" fillId="0" borderId="81" xfId="0" applyFill="1" applyBorder="1" applyAlignment="1">
      <alignment horizontal="center" vertical="center"/>
    </xf>
    <xf numFmtId="0" fontId="0" fillId="0" borderId="1" xfId="0" applyFill="1" applyBorder="1" applyProtection="1">
      <alignment vertical="center"/>
      <protection locked="0"/>
    </xf>
    <xf numFmtId="0" fontId="0" fillId="2" borderId="1" xfId="0" applyFill="1" applyBorder="1" applyAlignment="1" applyProtection="1">
      <alignment vertical="center" shrinkToFit="1"/>
      <protection locked="0"/>
    </xf>
    <xf numFmtId="38" fontId="0" fillId="2" borderId="1" xfId="3" applyFont="1" applyFill="1" applyBorder="1" applyAlignment="1" applyProtection="1">
      <alignment horizontal="right" vertical="center" shrinkToFit="1"/>
      <protection locked="0"/>
    </xf>
    <xf numFmtId="0" fontId="93" fillId="2" borderId="1" xfId="0" applyFont="1" applyFill="1" applyBorder="1" applyAlignment="1" applyProtection="1">
      <alignment horizontal="left" vertical="center" shrinkToFit="1"/>
      <protection locked="0"/>
    </xf>
    <xf numFmtId="0" fontId="93" fillId="2" borderId="81" xfId="0" applyFont="1" applyFill="1" applyBorder="1" applyAlignment="1" applyProtection="1">
      <alignment horizontal="left" vertical="center" shrinkToFit="1"/>
      <protection locked="0"/>
    </xf>
    <xf numFmtId="38" fontId="0" fillId="0" borderId="1" xfId="3" applyFont="1" applyFill="1" applyBorder="1" applyAlignment="1" applyProtection="1">
      <alignment horizontal="right" vertical="center"/>
      <protection locked="0"/>
    </xf>
    <xf numFmtId="38" fontId="0" fillId="0" borderId="81" xfId="3" applyFont="1" applyFill="1" applyBorder="1" applyAlignment="1" applyProtection="1">
      <alignment horizontal="right" vertical="center"/>
      <protection locked="0"/>
    </xf>
    <xf numFmtId="0" fontId="0" fillId="0" borderId="1" xfId="0" applyFill="1" applyBorder="1" applyAlignment="1" applyProtection="1">
      <alignment vertical="center" shrinkToFit="1"/>
      <protection locked="0"/>
    </xf>
    <xf numFmtId="38" fontId="0" fillId="0" borderId="1" xfId="3" applyFont="1" applyFill="1" applyBorder="1" applyAlignment="1" applyProtection="1">
      <alignment vertical="center" shrinkToFit="1"/>
      <protection locked="0"/>
    </xf>
    <xf numFmtId="38" fontId="0" fillId="0" borderId="81" xfId="3" applyFont="1" applyFill="1" applyBorder="1" applyAlignment="1" applyProtection="1">
      <alignment vertical="center" shrinkToFit="1"/>
      <protection locked="0"/>
    </xf>
    <xf numFmtId="38" fontId="0" fillId="0" borderId="85" xfId="3" applyFont="1" applyFill="1" applyBorder="1" applyAlignment="1" applyProtection="1">
      <alignment vertical="center" shrinkToFit="1"/>
      <protection locked="0"/>
    </xf>
    <xf numFmtId="38" fontId="0" fillId="0" borderId="92" xfId="3" applyFont="1" applyFill="1" applyBorder="1" applyAlignment="1" applyProtection="1">
      <alignment vertical="center" shrinkToFit="1"/>
      <protection locked="0"/>
    </xf>
    <xf numFmtId="38" fontId="0" fillId="0" borderId="84" xfId="3" applyFont="1" applyFill="1" applyBorder="1" applyAlignment="1" applyProtection="1">
      <alignment vertical="center" shrinkToFit="1"/>
      <protection locked="0"/>
    </xf>
    <xf numFmtId="57" fontId="0" fillId="0" borderId="1" xfId="0" applyNumberFormat="1" applyFill="1" applyBorder="1" applyAlignment="1" applyProtection="1">
      <alignment vertical="center" shrinkToFit="1"/>
      <protection locked="0"/>
    </xf>
    <xf numFmtId="0" fontId="0" fillId="0" borderId="1" xfId="0" applyFill="1" applyBorder="1" applyAlignment="1" applyProtection="1">
      <alignment horizontal="center" vertical="center" shrinkToFit="1"/>
      <protection locked="0"/>
    </xf>
    <xf numFmtId="38" fontId="0" fillId="0" borderId="1" xfId="3" applyFont="1" applyFill="1" applyBorder="1" applyAlignment="1" applyProtection="1">
      <alignment horizontal="right" vertical="center" shrinkToFit="1"/>
      <protection locked="0"/>
    </xf>
    <xf numFmtId="38" fontId="0" fillId="0" borderId="1" xfId="3" applyFont="1" applyFill="1" applyBorder="1" applyAlignment="1" applyProtection="1">
      <alignment horizontal="center" vertical="center" shrinkToFit="1"/>
      <protection locked="0"/>
    </xf>
    <xf numFmtId="0" fontId="0" fillId="23" borderId="1" xfId="0" applyFill="1" applyBorder="1" applyAlignment="1" applyProtection="1">
      <alignment vertical="center" shrinkToFit="1"/>
      <protection locked="0"/>
    </xf>
    <xf numFmtId="38" fontId="82" fillId="0" borderId="1" xfId="3" applyFont="1" applyFill="1" applyBorder="1" applyAlignment="1" applyProtection="1">
      <alignment vertical="center" shrinkToFit="1"/>
      <protection locked="0"/>
    </xf>
    <xf numFmtId="38" fontId="82" fillId="0" borderId="81" xfId="3" applyFont="1" applyFill="1" applyBorder="1" applyAlignment="1" applyProtection="1">
      <alignment vertical="center" shrinkToFit="1"/>
      <protection locked="0"/>
    </xf>
    <xf numFmtId="0" fontId="0" fillId="0" borderId="1" xfId="0" applyFill="1" applyBorder="1" applyAlignment="1" applyProtection="1">
      <alignment horizontal="center" vertical="center"/>
      <protection locked="0"/>
    </xf>
    <xf numFmtId="0" fontId="0" fillId="23" borderId="5" xfId="0" applyFill="1" applyBorder="1" applyAlignment="1" applyProtection="1">
      <alignment horizontal="center" vertical="center"/>
      <protection locked="0"/>
    </xf>
    <xf numFmtId="0" fontId="0" fillId="2" borderId="0" xfId="0" applyFill="1" applyBorder="1" applyAlignment="1">
      <alignment horizontal="right" vertical="center"/>
    </xf>
    <xf numFmtId="181" fontId="0" fillId="0" borderId="0" xfId="3" applyNumberFormat="1" applyFont="1" applyFill="1" applyBorder="1" applyAlignment="1">
      <alignment vertical="center" shrinkToFit="1"/>
    </xf>
    <xf numFmtId="3" fontId="0" fillId="0" borderId="0" xfId="0" applyNumberFormat="1" applyFill="1" applyBorder="1">
      <alignment vertical="center"/>
    </xf>
    <xf numFmtId="38" fontId="0" fillId="0" borderId="0" xfId="3" applyFont="1" applyFill="1" applyBorder="1" applyAlignment="1">
      <alignment vertical="center" shrinkToFit="1"/>
    </xf>
    <xf numFmtId="38" fontId="0" fillId="2" borderId="103" xfId="3" applyFont="1" applyFill="1" applyBorder="1" applyAlignment="1">
      <alignment vertical="center"/>
    </xf>
    <xf numFmtId="0" fontId="124" fillId="2" borderId="0" xfId="0" applyFont="1" applyFill="1">
      <alignment vertical="center"/>
    </xf>
    <xf numFmtId="0" fontId="124" fillId="2" borderId="0" xfId="0" applyFont="1" applyFill="1" applyAlignment="1">
      <alignment horizontal="left" vertical="top" wrapText="1"/>
    </xf>
    <xf numFmtId="0" fontId="0" fillId="5" borderId="1" xfId="0" applyFill="1" applyBorder="1" applyAlignment="1">
      <alignment horizontal="center" vertical="center"/>
    </xf>
    <xf numFmtId="0" fontId="0" fillId="2" borderId="0" xfId="0" applyFill="1" applyBorder="1" applyAlignment="1">
      <alignment horizontal="center" vertical="center"/>
    </xf>
    <xf numFmtId="0" fontId="0" fillId="0" borderId="1" xfId="0" applyFill="1" applyBorder="1" applyAlignment="1">
      <alignment horizontal="center" vertical="center"/>
    </xf>
    <xf numFmtId="0" fontId="6" fillId="5" borderId="1" xfId="0" applyFont="1" applyFill="1" applyBorder="1" applyAlignment="1">
      <alignment horizontal="left" vertical="center"/>
    </xf>
    <xf numFmtId="0" fontId="6" fillId="2" borderId="0" xfId="0" applyFont="1" applyFill="1" applyBorder="1">
      <alignment vertical="center"/>
    </xf>
    <xf numFmtId="38" fontId="0" fillId="0" borderId="93" xfId="3" applyFont="1" applyFill="1" applyBorder="1" applyProtection="1">
      <alignment vertical="center"/>
      <protection hidden="1"/>
    </xf>
    <xf numFmtId="38" fontId="0" fillId="0" borderId="98" xfId="3" applyFont="1" applyFill="1" applyBorder="1" applyProtection="1">
      <alignment vertical="center"/>
      <protection hidden="1"/>
    </xf>
    <xf numFmtId="38" fontId="83" fillId="2" borderId="78" xfId="3" applyFont="1" applyFill="1" applyBorder="1" applyAlignment="1" applyProtection="1">
      <alignment vertical="center" shrinkToFit="1"/>
      <protection hidden="1"/>
    </xf>
    <xf numFmtId="38" fontId="0" fillId="6" borderId="1" xfId="3" applyFont="1" applyFill="1" applyBorder="1" applyAlignment="1" applyProtection="1">
      <alignment vertical="center"/>
      <protection hidden="1"/>
    </xf>
    <xf numFmtId="38" fontId="0" fillId="6" borderId="81" xfId="3" applyFont="1" applyFill="1" applyBorder="1" applyAlignment="1" applyProtection="1">
      <alignment vertical="center"/>
      <protection hidden="1"/>
    </xf>
    <xf numFmtId="38" fontId="83" fillId="6" borderId="78" xfId="3" applyNumberFormat="1" applyFont="1" applyFill="1" applyBorder="1" applyProtection="1">
      <alignment vertical="center"/>
      <protection hidden="1"/>
    </xf>
    <xf numFmtId="38" fontId="84" fillId="6" borderId="78" xfId="3" applyFont="1" applyFill="1" applyBorder="1" applyAlignment="1" applyProtection="1">
      <alignment vertical="center" shrinkToFit="1"/>
      <protection hidden="1"/>
    </xf>
    <xf numFmtId="38" fontId="0" fillId="6" borderId="1" xfId="3" applyFont="1" applyFill="1" applyBorder="1" applyProtection="1">
      <alignment vertical="center"/>
      <protection hidden="1"/>
    </xf>
    <xf numFmtId="38" fontId="83" fillId="6" borderId="78" xfId="3" applyFont="1" applyFill="1" applyBorder="1" applyProtection="1">
      <alignment vertical="center"/>
      <protection hidden="1"/>
    </xf>
    <xf numFmtId="0" fontId="86" fillId="2" borderId="0" xfId="0" applyFont="1" applyFill="1" applyBorder="1" applyAlignment="1">
      <alignment horizontal="left" vertical="center" shrinkToFit="1"/>
    </xf>
    <xf numFmtId="0" fontId="136" fillId="2" borderId="0" xfId="0" applyFont="1" applyFill="1" applyBorder="1" applyAlignment="1">
      <alignment horizontal="left" vertical="center" shrinkToFit="1"/>
    </xf>
    <xf numFmtId="0" fontId="115" fillId="2" borderId="0" xfId="0" applyFont="1" applyFill="1" applyAlignment="1">
      <alignment horizontal="center" vertical="top"/>
    </xf>
    <xf numFmtId="0" fontId="115" fillId="2" borderId="0" xfId="0" applyFont="1" applyFill="1" applyAlignment="1">
      <alignment horizontal="center"/>
    </xf>
    <xf numFmtId="0" fontId="0" fillId="0" borderId="1" xfId="0" applyFill="1" applyBorder="1" applyAlignment="1" applyProtection="1">
      <alignment horizontal="center" vertical="center"/>
      <protection locked="0"/>
    </xf>
    <xf numFmtId="49" fontId="0" fillId="0" borderId="5" xfId="0" applyNumberFormat="1" applyFill="1" applyBorder="1" applyAlignment="1" applyProtection="1">
      <alignment horizontal="center" vertical="center"/>
      <protection locked="0"/>
    </xf>
    <xf numFmtId="49" fontId="0" fillId="0" borderId="9" xfId="0" applyNumberFormat="1"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5" borderId="1" xfId="0" applyFill="1" applyBorder="1" applyAlignment="1">
      <alignment horizontal="center" vertical="center"/>
    </xf>
    <xf numFmtId="0" fontId="6" fillId="5" borderId="1" xfId="0" applyFont="1" applyFill="1" applyBorder="1" applyAlignment="1">
      <alignment horizontal="left" vertical="center"/>
    </xf>
    <xf numFmtId="0" fontId="0" fillId="0" borderId="1" xfId="0" applyFill="1" applyBorder="1" applyAlignment="1" applyProtection="1">
      <alignment horizontal="left" vertical="center"/>
      <protection locked="0"/>
    </xf>
    <xf numFmtId="0" fontId="0" fillId="2" borderId="0" xfId="0" applyFill="1" applyBorder="1" applyAlignment="1" applyProtection="1">
      <alignment horizontal="center" vertical="center"/>
      <protection locked="0"/>
    </xf>
    <xf numFmtId="49" fontId="0" fillId="0" borderId="1" xfId="0" applyNumberFormat="1" applyFill="1" applyBorder="1" applyAlignment="1" applyProtection="1">
      <alignment horizontal="center" vertical="center"/>
      <protection locked="0"/>
    </xf>
    <xf numFmtId="0" fontId="0" fillId="0" borderId="1" xfId="0" applyFill="1" applyBorder="1" applyAlignment="1" applyProtection="1">
      <alignment horizontal="left" vertical="center" shrinkToFit="1"/>
      <protection locked="0"/>
    </xf>
    <xf numFmtId="0" fontId="119" fillId="2" borderId="1" xfId="0" applyFont="1" applyFill="1" applyBorder="1" applyAlignment="1" applyProtection="1">
      <alignment horizontal="center" vertical="center"/>
      <protection locked="0"/>
    </xf>
    <xf numFmtId="0" fontId="92" fillId="2" borderId="0" xfId="0" applyFont="1" applyFill="1" applyAlignment="1">
      <alignment horizontal="left" vertical="center"/>
    </xf>
    <xf numFmtId="0" fontId="8" fillId="2" borderId="6" xfId="1" applyFont="1" applyFill="1" applyBorder="1" applyAlignment="1" applyProtection="1">
      <alignment horizontal="distributed" vertical="distributed"/>
      <protection hidden="1"/>
    </xf>
    <xf numFmtId="0" fontId="8" fillId="2" borderId="10" xfId="1" applyFont="1" applyFill="1" applyBorder="1" applyAlignment="1" applyProtection="1">
      <alignment horizontal="distributed" vertical="distributed"/>
      <protection hidden="1"/>
    </xf>
    <xf numFmtId="0" fontId="8" fillId="2" borderId="12" xfId="1" applyFont="1" applyFill="1" applyBorder="1" applyAlignment="1" applyProtection="1">
      <alignment horizontal="distributed" vertical="distributed"/>
      <protection hidden="1"/>
    </xf>
    <xf numFmtId="0" fontId="8" fillId="2" borderId="4" xfId="1" applyFont="1" applyFill="1" applyBorder="1" applyAlignment="1" applyProtection="1">
      <alignment horizontal="distributed" vertical="distributed"/>
      <protection hidden="1"/>
    </xf>
    <xf numFmtId="0" fontId="8" fillId="2" borderId="7" xfId="1" applyFont="1" applyFill="1" applyBorder="1" applyAlignment="1" applyProtection="1">
      <alignment horizontal="distributed" vertical="distributed"/>
      <protection hidden="1"/>
    </xf>
    <xf numFmtId="0" fontId="8" fillId="2" borderId="2" xfId="1" applyFont="1" applyFill="1" applyBorder="1" applyAlignment="1" applyProtection="1">
      <alignment horizontal="distributed" vertical="distributed"/>
      <protection hidden="1"/>
    </xf>
    <xf numFmtId="0" fontId="15" fillId="2" borderId="0" xfId="1" applyFont="1" applyFill="1" applyBorder="1" applyAlignment="1" applyProtection="1">
      <alignment horizontal="left" vertical="center"/>
      <protection hidden="1"/>
    </xf>
    <xf numFmtId="0" fontId="102" fillId="2" borderId="6" xfId="1" applyFont="1" applyFill="1" applyBorder="1" applyAlignment="1" applyProtection="1">
      <alignment horizontal="center" vertical="center" shrinkToFit="1"/>
      <protection hidden="1"/>
    </xf>
    <xf numFmtId="0" fontId="102" fillId="2" borderId="10" xfId="1" applyFont="1" applyFill="1" applyBorder="1" applyAlignment="1" applyProtection="1">
      <alignment horizontal="center" vertical="center" shrinkToFit="1"/>
      <protection hidden="1"/>
    </xf>
    <xf numFmtId="0" fontId="102" fillId="2" borderId="12" xfId="1" applyFont="1" applyFill="1" applyBorder="1" applyAlignment="1" applyProtection="1">
      <alignment horizontal="center" vertical="center" shrinkToFit="1"/>
      <protection hidden="1"/>
    </xf>
    <xf numFmtId="0" fontId="102" fillId="2" borderId="23" xfId="1" applyFont="1" applyFill="1" applyBorder="1" applyAlignment="1" applyProtection="1">
      <alignment horizontal="center" vertical="center" shrinkToFit="1"/>
      <protection hidden="1"/>
    </xf>
    <xf numFmtId="0" fontId="102" fillId="2" borderId="0" xfId="1" applyFont="1" applyFill="1" applyBorder="1" applyAlignment="1" applyProtection="1">
      <alignment horizontal="center" vertical="center" shrinkToFit="1"/>
      <protection hidden="1"/>
    </xf>
    <xf numFmtId="0" fontId="102" fillId="2" borderId="21" xfId="1" applyFont="1" applyFill="1" applyBorder="1" applyAlignment="1" applyProtection="1">
      <alignment horizontal="center" vertical="center" shrinkToFit="1"/>
      <protection hidden="1"/>
    </xf>
    <xf numFmtId="0" fontId="102" fillId="2" borderId="4" xfId="1" applyFont="1" applyFill="1" applyBorder="1" applyAlignment="1" applyProtection="1">
      <alignment horizontal="center" vertical="center" shrinkToFit="1"/>
      <protection hidden="1"/>
    </xf>
    <xf numFmtId="0" fontId="102" fillId="2" borderId="7" xfId="1" applyFont="1" applyFill="1" applyBorder="1" applyAlignment="1" applyProtection="1">
      <alignment horizontal="center" vertical="center" shrinkToFit="1"/>
      <protection hidden="1"/>
    </xf>
    <xf numFmtId="0" fontId="102" fillId="2" borderId="2" xfId="1" applyFont="1" applyFill="1" applyBorder="1" applyAlignment="1" applyProtection="1">
      <alignment horizontal="center" vertical="center" shrinkToFit="1"/>
      <protection hidden="1"/>
    </xf>
    <xf numFmtId="179" fontId="102" fillId="2" borderId="6" xfId="1" applyNumberFormat="1" applyFont="1" applyFill="1" applyBorder="1" applyAlignment="1" applyProtection="1">
      <alignment horizontal="center" vertical="center" shrinkToFit="1"/>
      <protection hidden="1"/>
    </xf>
    <xf numFmtId="179" fontId="102" fillId="2" borderId="10" xfId="1" applyNumberFormat="1" applyFont="1" applyFill="1" applyBorder="1" applyAlignment="1" applyProtection="1">
      <alignment horizontal="center" vertical="center" shrinkToFit="1"/>
      <protection hidden="1"/>
    </xf>
    <xf numFmtId="179" fontId="102" fillId="2" borderId="12" xfId="1" applyNumberFormat="1" applyFont="1" applyFill="1" applyBorder="1" applyAlignment="1" applyProtection="1">
      <alignment horizontal="center" vertical="center" shrinkToFit="1"/>
      <protection hidden="1"/>
    </xf>
    <xf numFmtId="179" fontId="102" fillId="2" borderId="23" xfId="1" applyNumberFormat="1" applyFont="1" applyFill="1" applyBorder="1" applyAlignment="1" applyProtection="1">
      <alignment horizontal="center" vertical="center" shrinkToFit="1"/>
      <protection hidden="1"/>
    </xf>
    <xf numFmtId="179" fontId="102" fillId="2" borderId="0" xfId="1" applyNumberFormat="1" applyFont="1" applyFill="1" applyBorder="1" applyAlignment="1" applyProtection="1">
      <alignment horizontal="center" vertical="center" shrinkToFit="1"/>
      <protection hidden="1"/>
    </xf>
    <xf numFmtId="179" fontId="102" fillId="2" borderId="21" xfId="1" applyNumberFormat="1" applyFont="1" applyFill="1" applyBorder="1" applyAlignment="1" applyProtection="1">
      <alignment horizontal="center" vertical="center" shrinkToFit="1"/>
      <protection hidden="1"/>
    </xf>
    <xf numFmtId="179" fontId="102" fillId="2" borderId="4" xfId="1" applyNumberFormat="1" applyFont="1" applyFill="1" applyBorder="1" applyAlignment="1" applyProtection="1">
      <alignment horizontal="center" vertical="center" shrinkToFit="1"/>
      <protection hidden="1"/>
    </xf>
    <xf numFmtId="179" fontId="102" fillId="2" borderId="7" xfId="1" applyNumberFormat="1" applyFont="1" applyFill="1" applyBorder="1" applyAlignment="1" applyProtection="1">
      <alignment horizontal="center" vertical="center" shrinkToFit="1"/>
      <protection hidden="1"/>
    </xf>
    <xf numFmtId="179" fontId="102" fillId="2" borderId="2" xfId="1" applyNumberFormat="1" applyFont="1" applyFill="1" applyBorder="1" applyAlignment="1" applyProtection="1">
      <alignment horizontal="center" vertical="center" shrinkToFit="1"/>
      <protection hidden="1"/>
    </xf>
    <xf numFmtId="38" fontId="102" fillId="2" borderId="6" xfId="3" applyFont="1" applyFill="1" applyBorder="1" applyAlignment="1" applyProtection="1">
      <alignment horizontal="center" vertical="center" shrinkToFit="1"/>
      <protection hidden="1"/>
    </xf>
    <xf numFmtId="38" fontId="102" fillId="2" borderId="10" xfId="3" applyFont="1" applyFill="1" applyBorder="1" applyAlignment="1" applyProtection="1">
      <alignment horizontal="center" vertical="center" shrinkToFit="1"/>
      <protection hidden="1"/>
    </xf>
    <xf numFmtId="38" fontId="102" fillId="2" borderId="23" xfId="3" applyFont="1" applyFill="1" applyBorder="1" applyAlignment="1" applyProtection="1">
      <alignment horizontal="center" vertical="center" shrinkToFit="1"/>
      <protection hidden="1"/>
    </xf>
    <xf numFmtId="38" fontId="102" fillId="2" borderId="0" xfId="3" applyFont="1" applyFill="1" applyBorder="1" applyAlignment="1" applyProtection="1">
      <alignment horizontal="center" vertical="center" shrinkToFit="1"/>
      <protection hidden="1"/>
    </xf>
    <xf numFmtId="38" fontId="102" fillId="2" borderId="4" xfId="3" applyFont="1" applyFill="1" applyBorder="1" applyAlignment="1" applyProtection="1">
      <alignment horizontal="center" vertical="center" shrinkToFit="1"/>
      <protection hidden="1"/>
    </xf>
    <xf numFmtId="38" fontId="102" fillId="2" borderId="7" xfId="3" applyFont="1" applyFill="1" applyBorder="1" applyAlignment="1" applyProtection="1">
      <alignment horizontal="center" vertical="center" shrinkToFit="1"/>
      <protection hidden="1"/>
    </xf>
    <xf numFmtId="0" fontId="9" fillId="2" borderId="6" xfId="1" applyFont="1" applyFill="1" applyBorder="1" applyAlignment="1" applyProtection="1">
      <alignment horizontal="distributed" vertical="center" shrinkToFit="1"/>
      <protection hidden="1"/>
    </xf>
    <xf numFmtId="0" fontId="9" fillId="2" borderId="10" xfId="1" applyFont="1" applyFill="1" applyBorder="1" applyAlignment="1" applyProtection="1">
      <alignment horizontal="distributed" vertical="center" shrinkToFit="1"/>
      <protection hidden="1"/>
    </xf>
    <xf numFmtId="0" fontId="9" fillId="2" borderId="12" xfId="1" applyFont="1" applyFill="1" applyBorder="1" applyAlignment="1" applyProtection="1">
      <alignment horizontal="distributed" vertical="center" shrinkToFit="1"/>
      <protection hidden="1"/>
    </xf>
    <xf numFmtId="0" fontId="9" fillId="2" borderId="23" xfId="1" applyFont="1" applyFill="1" applyBorder="1" applyAlignment="1" applyProtection="1">
      <alignment horizontal="distributed" vertical="center" shrinkToFit="1"/>
      <protection hidden="1"/>
    </xf>
    <xf numFmtId="0" fontId="9" fillId="2" borderId="0" xfId="1" applyFont="1" applyFill="1" applyBorder="1" applyAlignment="1" applyProtection="1">
      <alignment horizontal="distributed" vertical="center" shrinkToFit="1"/>
      <protection hidden="1"/>
    </xf>
    <xf numFmtId="0" fontId="9" fillId="2" borderId="21" xfId="1" applyFont="1" applyFill="1" applyBorder="1" applyAlignment="1" applyProtection="1">
      <alignment horizontal="distributed" vertical="center" shrinkToFit="1"/>
      <protection hidden="1"/>
    </xf>
    <xf numFmtId="0" fontId="9" fillId="2" borderId="4" xfId="1" applyFont="1" applyFill="1" applyBorder="1" applyAlignment="1" applyProtection="1">
      <alignment horizontal="distributed" vertical="center" shrinkToFit="1"/>
      <protection hidden="1"/>
    </xf>
    <xf numFmtId="0" fontId="9" fillId="2" borderId="7" xfId="1" applyFont="1" applyFill="1" applyBorder="1" applyAlignment="1" applyProtection="1">
      <alignment horizontal="distributed" vertical="center" shrinkToFit="1"/>
      <protection hidden="1"/>
    </xf>
    <xf numFmtId="0" fontId="9" fillId="2" borderId="2" xfId="1" applyFont="1" applyFill="1" applyBorder="1" applyAlignment="1" applyProtection="1">
      <alignment horizontal="distributed" vertical="center" shrinkToFit="1"/>
      <protection hidden="1"/>
    </xf>
    <xf numFmtId="0" fontId="15" fillId="2" borderId="6" xfId="1" applyFont="1" applyFill="1" applyBorder="1" applyAlignment="1" applyProtection="1">
      <alignment horizontal="center" vertical="center"/>
      <protection hidden="1"/>
    </xf>
    <xf numFmtId="0" fontId="15" fillId="2" borderId="12" xfId="1" applyFont="1" applyFill="1" applyBorder="1" applyAlignment="1" applyProtection="1">
      <alignment horizontal="center" vertical="center"/>
      <protection hidden="1"/>
    </xf>
    <xf numFmtId="0" fontId="15" fillId="2" borderId="23" xfId="1" applyFont="1" applyFill="1" applyBorder="1" applyAlignment="1" applyProtection="1">
      <alignment horizontal="center" vertical="center"/>
      <protection hidden="1"/>
    </xf>
    <xf numFmtId="0" fontId="15" fillId="2" borderId="21" xfId="1" applyFont="1" applyFill="1" applyBorder="1" applyAlignment="1" applyProtection="1">
      <alignment horizontal="center" vertical="center"/>
      <protection hidden="1"/>
    </xf>
    <xf numFmtId="0" fontId="15" fillId="2" borderId="4" xfId="1" applyFont="1" applyFill="1" applyBorder="1" applyAlignment="1" applyProtection="1">
      <alignment horizontal="center" vertical="center"/>
      <protection hidden="1"/>
    </xf>
    <xf numFmtId="0" fontId="15" fillId="2" borderId="2" xfId="1" applyFont="1" applyFill="1" applyBorder="1" applyAlignment="1" applyProtection="1">
      <alignment horizontal="center" vertical="center"/>
      <protection hidden="1"/>
    </xf>
    <xf numFmtId="38" fontId="102" fillId="2" borderId="6" xfId="3" applyFont="1" applyFill="1" applyBorder="1" applyAlignment="1" applyProtection="1">
      <alignment horizontal="right" vertical="center" shrinkToFit="1"/>
      <protection hidden="1"/>
    </xf>
    <xf numFmtId="38" fontId="102" fillId="2" borderId="10" xfId="3" applyFont="1" applyFill="1" applyBorder="1" applyAlignment="1" applyProtection="1">
      <alignment horizontal="right" vertical="center" shrinkToFit="1"/>
      <protection hidden="1"/>
    </xf>
    <xf numFmtId="38" fontId="102" fillId="2" borderId="12" xfId="3" applyFont="1" applyFill="1" applyBorder="1" applyAlignment="1" applyProtection="1">
      <alignment horizontal="right" vertical="center" shrinkToFit="1"/>
      <protection hidden="1"/>
    </xf>
    <xf numFmtId="38" fontId="102" fillId="2" borderId="23" xfId="3" applyFont="1" applyFill="1" applyBorder="1" applyAlignment="1" applyProtection="1">
      <alignment horizontal="right" vertical="center" shrinkToFit="1"/>
      <protection hidden="1"/>
    </xf>
    <xf numFmtId="38" fontId="102" fillId="2" borderId="0" xfId="3" applyFont="1" applyFill="1" applyBorder="1" applyAlignment="1" applyProtection="1">
      <alignment horizontal="right" vertical="center" shrinkToFit="1"/>
      <protection hidden="1"/>
    </xf>
    <xf numFmtId="38" fontId="102" fillId="2" borderId="21" xfId="3" applyFont="1" applyFill="1" applyBorder="1" applyAlignment="1" applyProtection="1">
      <alignment horizontal="right" vertical="center" shrinkToFit="1"/>
      <protection hidden="1"/>
    </xf>
    <xf numFmtId="38" fontId="102" fillId="2" borderId="4" xfId="3" applyFont="1" applyFill="1" applyBorder="1" applyAlignment="1" applyProtection="1">
      <alignment horizontal="right" vertical="center" shrinkToFit="1"/>
      <protection hidden="1"/>
    </xf>
    <xf numFmtId="38" fontId="102" fillId="2" borderId="7" xfId="3" applyFont="1" applyFill="1" applyBorder="1" applyAlignment="1" applyProtection="1">
      <alignment horizontal="right" vertical="center" shrinkToFit="1"/>
      <protection hidden="1"/>
    </xf>
    <xf numFmtId="38" fontId="102" fillId="2" borderId="2" xfId="3" applyFont="1" applyFill="1" applyBorder="1" applyAlignment="1" applyProtection="1">
      <alignment horizontal="right" vertical="center" shrinkToFit="1"/>
      <protection hidden="1"/>
    </xf>
    <xf numFmtId="0" fontId="9" fillId="2" borderId="6" xfId="1" applyFont="1" applyFill="1" applyBorder="1" applyAlignment="1" applyProtection="1">
      <alignment horizontal="distributed" vertical="center"/>
      <protection hidden="1"/>
    </xf>
    <xf numFmtId="0" fontId="9" fillId="2" borderId="10" xfId="1" applyFont="1" applyFill="1" applyBorder="1" applyAlignment="1" applyProtection="1">
      <alignment horizontal="distributed" vertical="center"/>
      <protection hidden="1"/>
    </xf>
    <xf numFmtId="0" fontId="9" fillId="2" borderId="12" xfId="1" applyFont="1" applyFill="1" applyBorder="1" applyAlignment="1" applyProtection="1">
      <alignment horizontal="distributed" vertical="center"/>
      <protection hidden="1"/>
    </xf>
    <xf numFmtId="0" fontId="9" fillId="2" borderId="23" xfId="1" applyFont="1" applyFill="1" applyBorder="1" applyAlignment="1" applyProtection="1">
      <alignment horizontal="distributed" vertical="center"/>
      <protection hidden="1"/>
    </xf>
    <xf numFmtId="0" fontId="9" fillId="2" borderId="0" xfId="1" applyFont="1" applyFill="1" applyBorder="1" applyAlignment="1" applyProtection="1">
      <alignment horizontal="distributed" vertical="center"/>
      <protection hidden="1"/>
    </xf>
    <xf numFmtId="0" fontId="9" fillId="2" borderId="21" xfId="1" applyFont="1" applyFill="1" applyBorder="1" applyAlignment="1" applyProtection="1">
      <alignment horizontal="distributed" vertical="center"/>
      <protection hidden="1"/>
    </xf>
    <xf numFmtId="0" fontId="9" fillId="2" borderId="4" xfId="1" applyFont="1" applyFill="1" applyBorder="1" applyAlignment="1" applyProtection="1">
      <alignment horizontal="distributed" vertical="center"/>
      <protection hidden="1"/>
    </xf>
    <xf numFmtId="0" fontId="9" fillId="2" borderId="7" xfId="1" applyFont="1" applyFill="1" applyBorder="1" applyAlignment="1" applyProtection="1">
      <alignment horizontal="distributed" vertical="center"/>
      <protection hidden="1"/>
    </xf>
    <xf numFmtId="0" fontId="9" fillId="2" borderId="2" xfId="1" applyFont="1" applyFill="1" applyBorder="1" applyAlignment="1" applyProtection="1">
      <alignment horizontal="distributed" vertical="center"/>
      <protection hidden="1"/>
    </xf>
    <xf numFmtId="0" fontId="15" fillId="2" borderId="6" xfId="1" applyFont="1" applyFill="1" applyBorder="1" applyAlignment="1" applyProtection="1">
      <alignment horizontal="center"/>
      <protection hidden="1"/>
    </xf>
    <xf numFmtId="0" fontId="15" fillId="2" borderId="10" xfId="1" applyFont="1" applyFill="1" applyBorder="1" applyAlignment="1" applyProtection="1">
      <alignment horizontal="center"/>
      <protection hidden="1"/>
    </xf>
    <xf numFmtId="0" fontId="15" fillId="2" borderId="12" xfId="1" applyFont="1" applyFill="1" applyBorder="1" applyAlignment="1" applyProtection="1">
      <alignment horizontal="center"/>
      <protection hidden="1"/>
    </xf>
    <xf numFmtId="0" fontId="15" fillId="2" borderId="4" xfId="1" applyFont="1" applyFill="1" applyBorder="1" applyAlignment="1" applyProtection="1">
      <alignment horizontal="center"/>
      <protection hidden="1"/>
    </xf>
    <xf numFmtId="0" fontId="15" fillId="2" borderId="7" xfId="1" applyFont="1" applyFill="1" applyBorder="1" applyAlignment="1" applyProtection="1">
      <alignment horizontal="center"/>
      <protection hidden="1"/>
    </xf>
    <xf numFmtId="0" fontId="15" fillId="2" borderId="2" xfId="1" applyFont="1" applyFill="1" applyBorder="1" applyAlignment="1" applyProtection="1">
      <alignment horizontal="center"/>
      <protection hidden="1"/>
    </xf>
    <xf numFmtId="0" fontId="102" fillId="2" borderId="6" xfId="1" applyFont="1" applyFill="1" applyBorder="1" applyAlignment="1" applyProtection="1">
      <alignment horizontal="distributed" vertical="center" shrinkToFit="1"/>
      <protection hidden="1"/>
    </xf>
    <xf numFmtId="0" fontId="102" fillId="2" borderId="10" xfId="1" applyFont="1" applyFill="1" applyBorder="1" applyAlignment="1" applyProtection="1">
      <alignment horizontal="distributed" vertical="center" shrinkToFit="1"/>
      <protection hidden="1"/>
    </xf>
    <xf numFmtId="0" fontId="102" fillId="2" borderId="12" xfId="1" applyFont="1" applyFill="1" applyBorder="1" applyAlignment="1" applyProtection="1">
      <alignment horizontal="distributed" vertical="center" shrinkToFit="1"/>
      <protection hidden="1"/>
    </xf>
    <xf numFmtId="0" fontId="102" fillId="2" borderId="23" xfId="1" applyFont="1" applyFill="1" applyBorder="1" applyAlignment="1" applyProtection="1">
      <alignment horizontal="distributed" vertical="center" shrinkToFit="1"/>
      <protection hidden="1"/>
    </xf>
    <xf numFmtId="0" fontId="102" fillId="2" borderId="0" xfId="1" applyFont="1" applyFill="1" applyBorder="1" applyAlignment="1" applyProtection="1">
      <alignment horizontal="distributed" vertical="center" shrinkToFit="1"/>
      <protection hidden="1"/>
    </xf>
    <xf numFmtId="0" fontId="102" fillId="2" borderId="21" xfId="1" applyFont="1" applyFill="1" applyBorder="1" applyAlignment="1" applyProtection="1">
      <alignment horizontal="distributed" vertical="center" shrinkToFit="1"/>
      <protection hidden="1"/>
    </xf>
    <xf numFmtId="0" fontId="102" fillId="2" borderId="4" xfId="1" applyFont="1" applyFill="1" applyBorder="1" applyAlignment="1" applyProtection="1">
      <alignment horizontal="distributed" vertical="center" shrinkToFit="1"/>
      <protection hidden="1"/>
    </xf>
    <xf numFmtId="0" fontId="102" fillId="2" borderId="7" xfId="1" applyFont="1" applyFill="1" applyBorder="1" applyAlignment="1" applyProtection="1">
      <alignment horizontal="distributed" vertical="center" shrinkToFit="1"/>
      <protection hidden="1"/>
    </xf>
    <xf numFmtId="0" fontId="102" fillId="2" borderId="2" xfId="1" applyFont="1" applyFill="1" applyBorder="1" applyAlignment="1" applyProtection="1">
      <alignment horizontal="distributed" vertical="center" shrinkToFit="1"/>
      <protection hidden="1"/>
    </xf>
    <xf numFmtId="0" fontId="15" fillId="2" borderId="0" xfId="1" applyFont="1" applyFill="1" applyBorder="1" applyAlignment="1" applyProtection="1">
      <alignment horizontal="center" vertical="center"/>
      <protection hidden="1"/>
    </xf>
    <xf numFmtId="0" fontId="100" fillId="2" borderId="20" xfId="1" applyFont="1" applyFill="1" applyBorder="1" applyAlignment="1" applyProtection="1">
      <alignment horizontal="left" vertical="center" shrinkToFit="1"/>
      <protection hidden="1"/>
    </xf>
    <xf numFmtId="0" fontId="100" fillId="2" borderId="45" xfId="1" applyFont="1" applyFill="1" applyBorder="1" applyAlignment="1" applyProtection="1">
      <alignment horizontal="left" vertical="center" shrinkToFit="1"/>
      <protection hidden="1"/>
    </xf>
    <xf numFmtId="0" fontId="100" fillId="2" borderId="0" xfId="1" applyFont="1" applyFill="1" applyBorder="1" applyAlignment="1" applyProtection="1">
      <alignment horizontal="left" vertical="center" shrinkToFit="1"/>
      <protection hidden="1"/>
    </xf>
    <xf numFmtId="0" fontId="100" fillId="2" borderId="13" xfId="1" applyFont="1" applyFill="1" applyBorder="1" applyAlignment="1" applyProtection="1">
      <alignment horizontal="left" vertical="center" shrinkToFit="1"/>
      <protection hidden="1"/>
    </xf>
    <xf numFmtId="0" fontId="16" fillId="0" borderId="10" xfId="1" applyFont="1" applyFill="1" applyBorder="1" applyAlignment="1" applyProtection="1">
      <alignment horizontal="left" vertical="center"/>
      <protection hidden="1"/>
    </xf>
    <xf numFmtId="0" fontId="16" fillId="0" borderId="36" xfId="1" applyFont="1" applyFill="1" applyBorder="1" applyAlignment="1" applyProtection="1">
      <alignment horizontal="left" vertical="center"/>
      <protection hidden="1"/>
    </xf>
    <xf numFmtId="0" fontId="16" fillId="0" borderId="0" xfId="1" applyFont="1" applyFill="1" applyBorder="1" applyAlignment="1" applyProtection="1">
      <alignment horizontal="left" vertical="center"/>
      <protection hidden="1"/>
    </xf>
    <xf numFmtId="0" fontId="16" fillId="0" borderId="13" xfId="1" applyFont="1" applyFill="1" applyBorder="1" applyAlignment="1" applyProtection="1">
      <alignment horizontal="left" vertical="center"/>
      <protection hidden="1"/>
    </xf>
    <xf numFmtId="0" fontId="16" fillId="0" borderId="7" xfId="1" applyFont="1" applyFill="1" applyBorder="1" applyAlignment="1" applyProtection="1">
      <alignment horizontal="left" vertical="center"/>
      <protection hidden="1"/>
    </xf>
    <xf numFmtId="0" fontId="16" fillId="0" borderId="46" xfId="1" applyFont="1" applyFill="1" applyBorder="1" applyAlignment="1" applyProtection="1">
      <alignment horizontal="left" vertical="center"/>
      <protection hidden="1"/>
    </xf>
    <xf numFmtId="0" fontId="15" fillId="2" borderId="10" xfId="1" applyFont="1" applyFill="1" applyBorder="1" applyAlignment="1" applyProtection="1">
      <alignment horizontal="center" vertical="center"/>
      <protection hidden="1"/>
    </xf>
    <xf numFmtId="0" fontId="15" fillId="2" borderId="7" xfId="1" applyFont="1" applyFill="1" applyBorder="1" applyAlignment="1" applyProtection="1">
      <alignment horizontal="center" vertical="center"/>
      <protection hidden="1"/>
    </xf>
    <xf numFmtId="38" fontId="100" fillId="12" borderId="6" xfId="1" applyNumberFormat="1" applyFont="1" applyFill="1" applyBorder="1" applyAlignment="1" applyProtection="1">
      <alignment horizontal="right" vertical="center" shrinkToFit="1"/>
      <protection hidden="1"/>
    </xf>
    <xf numFmtId="38" fontId="100" fillId="12" borderId="10" xfId="1" applyNumberFormat="1" applyFont="1" applyFill="1" applyBorder="1" applyAlignment="1" applyProtection="1">
      <alignment horizontal="right" vertical="center" shrinkToFit="1"/>
      <protection hidden="1"/>
    </xf>
    <xf numFmtId="38" fontId="100" fillId="12" borderId="23" xfId="1" applyNumberFormat="1" applyFont="1" applyFill="1" applyBorder="1" applyAlignment="1" applyProtection="1">
      <alignment horizontal="right" vertical="center" shrinkToFit="1"/>
      <protection hidden="1"/>
    </xf>
    <xf numFmtId="38" fontId="100" fillId="12" borderId="0" xfId="1" applyNumberFormat="1" applyFont="1" applyFill="1" applyBorder="1" applyAlignment="1" applyProtection="1">
      <alignment horizontal="right" vertical="center" shrinkToFit="1"/>
      <protection hidden="1"/>
    </xf>
    <xf numFmtId="38" fontId="100" fillId="12" borderId="4" xfId="1" applyNumberFormat="1" applyFont="1" applyFill="1" applyBorder="1" applyAlignment="1" applyProtection="1">
      <alignment horizontal="right" vertical="center" shrinkToFit="1"/>
      <protection hidden="1"/>
    </xf>
    <xf numFmtId="38" fontId="100" fillId="12" borderId="7" xfId="1" applyNumberFormat="1" applyFont="1" applyFill="1" applyBorder="1" applyAlignment="1" applyProtection="1">
      <alignment horizontal="right" vertical="center" shrinkToFit="1"/>
      <protection hidden="1"/>
    </xf>
    <xf numFmtId="0" fontId="2" fillId="2" borderId="70" xfId="1" applyFont="1" applyFill="1" applyBorder="1" applyAlignment="1" applyProtection="1">
      <alignment horizontal="center"/>
      <protection hidden="1"/>
    </xf>
    <xf numFmtId="0" fontId="24" fillId="2" borderId="24" xfId="1" applyFont="1" applyFill="1" applyBorder="1" applyAlignment="1" applyProtection="1">
      <alignment horizontal="center" vertical="center" wrapText="1"/>
      <protection hidden="1"/>
    </xf>
    <xf numFmtId="0" fontId="24" fillId="2" borderId="20" xfId="1" applyFont="1" applyFill="1" applyBorder="1" applyAlignment="1" applyProtection="1">
      <alignment horizontal="center" vertical="center" wrapText="1"/>
      <protection hidden="1"/>
    </xf>
    <xf numFmtId="0" fontId="24" fillId="2" borderId="32" xfId="1" applyFont="1" applyFill="1" applyBorder="1" applyAlignment="1" applyProtection="1">
      <alignment horizontal="center" vertical="center" wrapText="1"/>
      <protection hidden="1"/>
    </xf>
    <xf numFmtId="0" fontId="24" fillId="2" borderId="23" xfId="1" applyFont="1" applyFill="1" applyBorder="1" applyAlignment="1" applyProtection="1">
      <alignment horizontal="center" vertical="center" wrapText="1"/>
      <protection hidden="1"/>
    </xf>
    <xf numFmtId="0" fontId="24" fillId="2" borderId="0" xfId="1" applyFont="1" applyFill="1" applyBorder="1" applyAlignment="1" applyProtection="1">
      <alignment horizontal="center" vertical="center" wrapText="1"/>
      <protection hidden="1"/>
    </xf>
    <xf numFmtId="0" fontId="24" fillId="2" borderId="21" xfId="1" applyFont="1" applyFill="1" applyBorder="1" applyAlignment="1" applyProtection="1">
      <alignment horizontal="center" vertical="center" wrapText="1"/>
      <protection hidden="1"/>
    </xf>
    <xf numFmtId="0" fontId="24" fillId="2" borderId="4" xfId="1" applyFont="1" applyFill="1" applyBorder="1" applyAlignment="1" applyProtection="1">
      <alignment horizontal="center" vertical="center" wrapText="1"/>
      <protection hidden="1"/>
    </xf>
    <xf numFmtId="0" fontId="24" fillId="2" borderId="7" xfId="1" applyFont="1" applyFill="1" applyBorder="1" applyAlignment="1" applyProtection="1">
      <alignment horizontal="center" vertical="center" wrapText="1"/>
      <protection hidden="1"/>
    </xf>
    <xf numFmtId="0" fontId="24" fillId="2" borderId="2" xfId="1" applyFont="1" applyFill="1" applyBorder="1" applyAlignment="1" applyProtection="1">
      <alignment horizontal="center" vertical="center" wrapText="1"/>
      <protection hidden="1"/>
    </xf>
    <xf numFmtId="0" fontId="8" fillId="2" borderId="15" xfId="1" applyFont="1" applyFill="1" applyBorder="1" applyAlignment="1" applyProtection="1">
      <alignment horizontal="center" vertical="center"/>
      <protection hidden="1"/>
    </xf>
    <xf numFmtId="0" fontId="8" fillId="2" borderId="20" xfId="1" applyFont="1" applyFill="1" applyBorder="1" applyAlignment="1" applyProtection="1">
      <alignment horizontal="center" vertical="center"/>
      <protection hidden="1"/>
    </xf>
    <xf numFmtId="0" fontId="8" fillId="2" borderId="32" xfId="1" applyFont="1" applyFill="1" applyBorder="1" applyAlignment="1" applyProtection="1">
      <alignment horizontal="center" vertical="center"/>
      <protection hidden="1"/>
    </xf>
    <xf numFmtId="0" fontId="8" fillId="2" borderId="16" xfId="1" applyFont="1" applyFill="1" applyBorder="1" applyAlignment="1" applyProtection="1">
      <alignment horizontal="center" vertical="center"/>
      <protection hidden="1"/>
    </xf>
    <xf numFmtId="0" fontId="8" fillId="2" borderId="0" xfId="1" applyFont="1" applyFill="1" applyBorder="1" applyAlignment="1" applyProtection="1">
      <alignment horizontal="center" vertical="center"/>
      <protection hidden="1"/>
    </xf>
    <xf numFmtId="0" fontId="8" fillId="2" borderId="21" xfId="1" applyFont="1" applyFill="1" applyBorder="1" applyAlignment="1" applyProtection="1">
      <alignment horizontal="center" vertical="center"/>
      <protection hidden="1"/>
    </xf>
    <xf numFmtId="0" fontId="8" fillId="2" borderId="17" xfId="1" applyFont="1" applyFill="1" applyBorder="1" applyAlignment="1" applyProtection="1">
      <alignment horizontal="center" vertical="center"/>
      <protection hidden="1"/>
    </xf>
    <xf numFmtId="0" fontId="8" fillId="2" borderId="7" xfId="1" applyFont="1" applyFill="1" applyBorder="1" applyAlignment="1" applyProtection="1">
      <alignment horizontal="center" vertical="center"/>
      <protection hidden="1"/>
    </xf>
    <xf numFmtId="0" fontId="8" fillId="2" borderId="2" xfId="1" applyFont="1" applyFill="1" applyBorder="1" applyAlignment="1" applyProtection="1">
      <alignment horizontal="center" vertical="center"/>
      <protection hidden="1"/>
    </xf>
    <xf numFmtId="0" fontId="18" fillId="2" borderId="24" xfId="1" applyFont="1" applyFill="1" applyBorder="1" applyAlignment="1" applyProtection="1">
      <alignment horizontal="center" vertical="center"/>
      <protection hidden="1"/>
    </xf>
    <xf numFmtId="0" fontId="18" fillId="2" borderId="20" xfId="1" applyFont="1" applyFill="1" applyBorder="1" applyAlignment="1" applyProtection="1">
      <alignment horizontal="center" vertical="center"/>
      <protection hidden="1"/>
    </xf>
    <xf numFmtId="0" fontId="18" fillId="2" borderId="32" xfId="1" applyFont="1" applyFill="1" applyBorder="1" applyAlignment="1" applyProtection="1">
      <alignment horizontal="center" vertical="center"/>
      <protection hidden="1"/>
    </xf>
    <xf numFmtId="0" fontId="18" fillId="2" borderId="23" xfId="1" applyFont="1" applyFill="1" applyBorder="1" applyAlignment="1" applyProtection="1">
      <alignment horizontal="center" vertical="center"/>
      <protection hidden="1"/>
    </xf>
    <xf numFmtId="0" fontId="18" fillId="2" borderId="0" xfId="1" applyFont="1" applyFill="1" applyBorder="1" applyAlignment="1" applyProtection="1">
      <alignment horizontal="center" vertical="center"/>
      <protection hidden="1"/>
    </xf>
    <xf numFmtId="0" fontId="18" fillId="2" borderId="21" xfId="1" applyFont="1" applyFill="1" applyBorder="1" applyAlignment="1" applyProtection="1">
      <alignment horizontal="center" vertical="center"/>
      <protection hidden="1"/>
    </xf>
    <xf numFmtId="0" fontId="18" fillId="2" borderId="4" xfId="1" applyFont="1" applyFill="1" applyBorder="1" applyAlignment="1" applyProtection="1">
      <alignment horizontal="center" vertical="center"/>
      <protection hidden="1"/>
    </xf>
    <xf numFmtId="0" fontId="18" fillId="2" borderId="7" xfId="1" applyFont="1" applyFill="1" applyBorder="1" applyAlignment="1" applyProtection="1">
      <alignment horizontal="center" vertical="center"/>
      <protection hidden="1"/>
    </xf>
    <xf numFmtId="0" fontId="18" fillId="2" borderId="2" xfId="1" applyFont="1" applyFill="1" applyBorder="1" applyAlignment="1" applyProtection="1">
      <alignment horizontal="center" vertical="center"/>
      <protection hidden="1"/>
    </xf>
    <xf numFmtId="0" fontId="102" fillId="2" borderId="10" xfId="1" applyFont="1" applyFill="1" applyBorder="1" applyAlignment="1" applyProtection="1">
      <alignment horizontal="left" shrinkToFit="1"/>
      <protection hidden="1"/>
    </xf>
    <xf numFmtId="0" fontId="102" fillId="2" borderId="0" xfId="1" applyFont="1" applyFill="1" applyBorder="1" applyAlignment="1" applyProtection="1">
      <alignment horizontal="left" shrinkToFit="1"/>
      <protection hidden="1"/>
    </xf>
    <xf numFmtId="0" fontId="102" fillId="2" borderId="7" xfId="1" applyFont="1" applyFill="1" applyBorder="1" applyAlignment="1" applyProtection="1">
      <alignment horizontal="left" shrinkToFit="1"/>
      <protection hidden="1"/>
    </xf>
    <xf numFmtId="0" fontId="21" fillId="2" borderId="6" xfId="1" applyFont="1" applyFill="1" applyBorder="1" applyAlignment="1" applyProtection="1">
      <alignment horizontal="center" vertical="center"/>
      <protection hidden="1"/>
    </xf>
    <xf numFmtId="0" fontId="21" fillId="2" borderId="10" xfId="1" applyFont="1" applyFill="1" applyBorder="1" applyAlignment="1" applyProtection="1">
      <alignment horizontal="center" vertical="center"/>
      <protection hidden="1"/>
    </xf>
    <xf numFmtId="0" fontId="21" fillId="2" borderId="12" xfId="1" applyFont="1" applyFill="1" applyBorder="1" applyAlignment="1" applyProtection="1">
      <alignment horizontal="center" vertical="center"/>
      <protection hidden="1"/>
    </xf>
    <xf numFmtId="0" fontId="21" fillId="2" borderId="23" xfId="1" applyFont="1" applyFill="1" applyBorder="1" applyAlignment="1" applyProtection="1">
      <alignment horizontal="center" vertical="center"/>
      <protection hidden="1"/>
    </xf>
    <xf numFmtId="0" fontId="21" fillId="2" borderId="0" xfId="1" applyFont="1" applyFill="1" applyBorder="1" applyAlignment="1" applyProtection="1">
      <alignment horizontal="center" vertical="center"/>
      <protection hidden="1"/>
    </xf>
    <xf numFmtId="0" fontId="21" fillId="2" borderId="21" xfId="1" applyFont="1" applyFill="1" applyBorder="1" applyAlignment="1" applyProtection="1">
      <alignment horizontal="center" vertical="center"/>
      <protection hidden="1"/>
    </xf>
    <xf numFmtId="0" fontId="21" fillId="2" borderId="4" xfId="1" applyFont="1" applyFill="1" applyBorder="1" applyAlignment="1" applyProtection="1">
      <alignment horizontal="center" vertical="center"/>
      <protection hidden="1"/>
    </xf>
    <xf numFmtId="0" fontId="21" fillId="2" borderId="7" xfId="1" applyFont="1" applyFill="1" applyBorder="1" applyAlignment="1" applyProtection="1">
      <alignment horizontal="center" vertical="center"/>
      <protection hidden="1"/>
    </xf>
    <xf numFmtId="0" fontId="21" fillId="2" borderId="2" xfId="1" applyFont="1" applyFill="1" applyBorder="1" applyAlignment="1" applyProtection="1">
      <alignment horizontal="center" vertical="center"/>
      <protection hidden="1"/>
    </xf>
    <xf numFmtId="0" fontId="9" fillId="2" borderId="6" xfId="1" applyFont="1" applyFill="1" applyBorder="1" applyAlignment="1" applyProtection="1">
      <alignment horizontal="center" vertical="center"/>
      <protection hidden="1"/>
    </xf>
    <xf numFmtId="0" fontId="9" fillId="2" borderId="10" xfId="1" applyFont="1" applyFill="1" applyBorder="1" applyAlignment="1" applyProtection="1">
      <alignment horizontal="center" vertical="center"/>
      <protection hidden="1"/>
    </xf>
    <xf numFmtId="0" fontId="9" fillId="2" borderId="12" xfId="1" applyFont="1" applyFill="1" applyBorder="1" applyAlignment="1" applyProtection="1">
      <alignment horizontal="center" vertical="center"/>
      <protection hidden="1"/>
    </xf>
    <xf numFmtId="0" fontId="9" fillId="2" borderId="4" xfId="1" applyFont="1" applyFill="1" applyBorder="1" applyAlignment="1" applyProtection="1">
      <alignment horizontal="center" vertical="center"/>
      <protection hidden="1"/>
    </xf>
    <xf numFmtId="0" fontId="9" fillId="2" borderId="7" xfId="1" applyFont="1" applyFill="1" applyBorder="1" applyAlignment="1" applyProtection="1">
      <alignment horizontal="center" vertical="center"/>
      <protection hidden="1"/>
    </xf>
    <xf numFmtId="0" fontId="9" fillId="2" borderId="2" xfId="1" applyFont="1" applyFill="1" applyBorder="1" applyAlignment="1" applyProtection="1">
      <alignment horizontal="center" vertical="center"/>
      <protection hidden="1"/>
    </xf>
    <xf numFmtId="0" fontId="9" fillId="2" borderId="23" xfId="1" applyFont="1" applyFill="1" applyBorder="1" applyAlignment="1" applyProtection="1">
      <alignment horizontal="center" vertical="center"/>
      <protection hidden="1"/>
    </xf>
    <xf numFmtId="0" fontId="9" fillId="2" borderId="0" xfId="1" applyFont="1" applyFill="1" applyBorder="1" applyAlignment="1" applyProtection="1">
      <alignment horizontal="center" vertical="center"/>
      <protection hidden="1"/>
    </xf>
    <xf numFmtId="0" fontId="9" fillId="2" borderId="21" xfId="1" applyFont="1" applyFill="1" applyBorder="1" applyAlignment="1" applyProtection="1">
      <alignment horizontal="center" vertical="center"/>
      <protection hidden="1"/>
    </xf>
    <xf numFmtId="0" fontId="16" fillId="2" borderId="6" xfId="1" applyFont="1" applyFill="1" applyBorder="1" applyAlignment="1" applyProtection="1">
      <alignment horizontal="center" vertical="center"/>
      <protection hidden="1"/>
    </xf>
    <xf numFmtId="0" fontId="16" fillId="2" borderId="10" xfId="1" applyFont="1" applyFill="1" applyBorder="1" applyAlignment="1" applyProtection="1">
      <alignment horizontal="center" vertical="center"/>
      <protection hidden="1"/>
    </xf>
    <xf numFmtId="0" fontId="16" fillId="2" borderId="23" xfId="1" applyFont="1" applyFill="1" applyBorder="1" applyAlignment="1" applyProtection="1">
      <alignment horizontal="center" vertical="center"/>
      <protection hidden="1"/>
    </xf>
    <xf numFmtId="0" fontId="16" fillId="2" borderId="0" xfId="1" applyFont="1" applyFill="1" applyBorder="1" applyAlignment="1" applyProtection="1">
      <alignment horizontal="center" vertical="center"/>
      <protection hidden="1"/>
    </xf>
    <xf numFmtId="0" fontId="16" fillId="2" borderId="4" xfId="1" applyFont="1" applyFill="1" applyBorder="1" applyAlignment="1" applyProtection="1">
      <alignment horizontal="center" vertical="center"/>
      <protection hidden="1"/>
    </xf>
    <xf numFmtId="0" fontId="16" fillId="2" borderId="7" xfId="1" applyFont="1" applyFill="1" applyBorder="1" applyAlignment="1" applyProtection="1">
      <alignment horizontal="center" vertical="center"/>
      <protection hidden="1"/>
    </xf>
    <xf numFmtId="38" fontId="102" fillId="2" borderId="15" xfId="3" applyFont="1" applyFill="1" applyBorder="1" applyAlignment="1" applyProtection="1">
      <alignment horizontal="center" vertical="top" shrinkToFit="1"/>
      <protection hidden="1"/>
    </xf>
    <xf numFmtId="38" fontId="102" fillId="2" borderId="20" xfId="3" applyFont="1" applyFill="1" applyBorder="1" applyAlignment="1" applyProtection="1">
      <alignment horizontal="center" vertical="top" shrinkToFit="1"/>
      <protection hidden="1"/>
    </xf>
    <xf numFmtId="38" fontId="102" fillId="2" borderId="16" xfId="3" applyFont="1" applyFill="1" applyBorder="1" applyAlignment="1" applyProtection="1">
      <alignment horizontal="center" vertical="top" shrinkToFit="1"/>
      <protection hidden="1"/>
    </xf>
    <xf numFmtId="38" fontId="102" fillId="2" borderId="0" xfId="3" applyFont="1" applyFill="1" applyBorder="1" applyAlignment="1" applyProtection="1">
      <alignment horizontal="center" vertical="top" shrinkToFit="1"/>
      <protection hidden="1"/>
    </xf>
    <xf numFmtId="38" fontId="102" fillId="2" borderId="19" xfId="3" applyFont="1" applyFill="1" applyBorder="1" applyAlignment="1" applyProtection="1">
      <alignment horizontal="center" vertical="top" shrinkToFit="1"/>
      <protection hidden="1"/>
    </xf>
    <xf numFmtId="38" fontId="102" fillId="2" borderId="14" xfId="3" applyFont="1" applyFill="1" applyBorder="1" applyAlignment="1" applyProtection="1">
      <alignment horizontal="center" vertical="top" shrinkToFit="1"/>
      <protection hidden="1"/>
    </xf>
    <xf numFmtId="0" fontId="22" fillId="2" borderId="45" xfId="1" applyFont="1" applyFill="1" applyBorder="1" applyAlignment="1" applyProtection="1">
      <alignment horizontal="center" vertical="top"/>
      <protection hidden="1"/>
    </xf>
    <xf numFmtId="0" fontId="22" fillId="2" borderId="13" xfId="1" applyFont="1" applyFill="1" applyBorder="1" applyAlignment="1" applyProtection="1">
      <alignment horizontal="center" vertical="top"/>
      <protection hidden="1"/>
    </xf>
    <xf numFmtId="0" fontId="22" fillId="2" borderId="37" xfId="1" applyFont="1" applyFill="1" applyBorder="1" applyAlignment="1" applyProtection="1">
      <alignment horizontal="center" vertical="top"/>
      <protection hidden="1"/>
    </xf>
    <xf numFmtId="0" fontId="10" fillId="2" borderId="0" xfId="1" applyFont="1" applyFill="1" applyBorder="1" applyAlignment="1" applyProtection="1">
      <alignment horizontal="center" vertical="center" wrapText="1"/>
      <protection hidden="1"/>
    </xf>
    <xf numFmtId="0" fontId="9" fillId="2" borderId="6" xfId="1" applyFont="1" applyFill="1" applyBorder="1" applyAlignment="1" applyProtection="1">
      <alignment horizontal="center" vertical="center" textRotation="255"/>
      <protection hidden="1"/>
    </xf>
    <xf numFmtId="0" fontId="9" fillId="2" borderId="12" xfId="1" applyFont="1" applyFill="1" applyBorder="1" applyAlignment="1" applyProtection="1">
      <alignment horizontal="center" vertical="center" textRotation="255"/>
      <protection hidden="1"/>
    </xf>
    <xf numFmtId="0" fontId="9" fillId="2" borderId="23" xfId="1" applyFont="1" applyFill="1" applyBorder="1" applyAlignment="1" applyProtection="1">
      <alignment horizontal="center" vertical="center" textRotation="255"/>
      <protection hidden="1"/>
    </xf>
    <xf numFmtId="0" fontId="9" fillId="2" borderId="21" xfId="1" applyFont="1" applyFill="1" applyBorder="1" applyAlignment="1" applyProtection="1">
      <alignment horizontal="center" vertical="center" textRotation="255"/>
      <protection hidden="1"/>
    </xf>
    <xf numFmtId="0" fontId="9" fillId="2" borderId="4" xfId="1" applyFont="1" applyFill="1" applyBorder="1" applyAlignment="1" applyProtection="1">
      <alignment horizontal="center" vertical="center" textRotation="255"/>
      <protection hidden="1"/>
    </xf>
    <xf numFmtId="0" fontId="9" fillId="2" borderId="2" xfId="1" applyFont="1" applyFill="1" applyBorder="1" applyAlignment="1" applyProtection="1">
      <alignment horizontal="center" vertical="center" textRotation="255"/>
      <protection hidden="1"/>
    </xf>
    <xf numFmtId="38" fontId="100" fillId="2" borderId="6" xfId="1" applyNumberFormat="1" applyFont="1" applyFill="1" applyBorder="1" applyAlignment="1" applyProtection="1">
      <alignment horizontal="right" vertical="center" shrinkToFit="1"/>
      <protection hidden="1"/>
    </xf>
    <xf numFmtId="38" fontId="100" fillId="2" borderId="10" xfId="1" applyNumberFormat="1" applyFont="1" applyFill="1" applyBorder="1" applyAlignment="1" applyProtection="1">
      <alignment horizontal="right" vertical="center" shrinkToFit="1"/>
      <protection hidden="1"/>
    </xf>
    <xf numFmtId="38" fontId="100" fillId="2" borderId="23" xfId="1" applyNumberFormat="1" applyFont="1" applyFill="1" applyBorder="1" applyAlignment="1" applyProtection="1">
      <alignment horizontal="right" vertical="center" shrinkToFit="1"/>
      <protection hidden="1"/>
    </xf>
    <xf numFmtId="38" fontId="100" fillId="2" borderId="0" xfId="1" applyNumberFormat="1" applyFont="1" applyFill="1" applyBorder="1" applyAlignment="1" applyProtection="1">
      <alignment horizontal="right" vertical="center" shrinkToFit="1"/>
      <protection hidden="1"/>
    </xf>
    <xf numFmtId="38" fontId="100" fillId="2" borderId="4" xfId="1" applyNumberFormat="1" applyFont="1" applyFill="1" applyBorder="1" applyAlignment="1" applyProtection="1">
      <alignment horizontal="right" vertical="center" shrinkToFit="1"/>
      <protection hidden="1"/>
    </xf>
    <xf numFmtId="38" fontId="100" fillId="2" borderId="7" xfId="1" applyNumberFormat="1" applyFont="1" applyFill="1" applyBorder="1" applyAlignment="1" applyProtection="1">
      <alignment horizontal="right" vertical="center" shrinkToFit="1"/>
      <protection hidden="1"/>
    </xf>
    <xf numFmtId="0" fontId="100" fillId="16" borderId="0" xfId="1" applyFont="1" applyFill="1" applyBorder="1" applyAlignment="1" applyProtection="1">
      <alignment horizontal="center" vertical="center"/>
      <protection hidden="1"/>
    </xf>
    <xf numFmtId="0" fontId="100" fillId="16" borderId="7" xfId="1" applyFont="1" applyFill="1" applyBorder="1" applyAlignment="1" applyProtection="1">
      <alignment horizontal="center" vertical="center"/>
      <protection hidden="1"/>
    </xf>
    <xf numFmtId="0" fontId="9" fillId="16" borderId="23" xfId="1" applyFont="1" applyFill="1" applyBorder="1" applyAlignment="1" applyProtection="1">
      <alignment horizontal="center" vertical="center"/>
      <protection hidden="1"/>
    </xf>
    <xf numFmtId="0" fontId="9" fillId="16" borderId="0" xfId="1" applyFont="1" applyFill="1" applyBorder="1" applyAlignment="1" applyProtection="1">
      <alignment horizontal="center" vertical="center"/>
      <protection hidden="1"/>
    </xf>
    <xf numFmtId="0" fontId="9" fillId="16" borderId="21" xfId="1" applyFont="1" applyFill="1" applyBorder="1" applyAlignment="1" applyProtection="1">
      <alignment horizontal="center" vertical="center"/>
      <protection hidden="1"/>
    </xf>
    <xf numFmtId="0" fontId="9" fillId="16" borderId="4" xfId="1" applyFont="1" applyFill="1" applyBorder="1" applyAlignment="1" applyProtection="1">
      <alignment horizontal="center" vertical="center"/>
      <protection hidden="1"/>
    </xf>
    <xf numFmtId="0" fontId="9" fillId="16" borderId="7" xfId="1" applyFont="1" applyFill="1" applyBorder="1" applyAlignment="1" applyProtection="1">
      <alignment horizontal="center" vertical="center"/>
      <protection hidden="1"/>
    </xf>
    <xf numFmtId="0" fontId="9" fillId="16" borderId="2" xfId="1" applyFont="1" applyFill="1" applyBorder="1" applyAlignment="1" applyProtection="1">
      <alignment horizontal="center" vertical="center"/>
      <protection hidden="1"/>
    </xf>
    <xf numFmtId="0" fontId="16" fillId="2" borderId="12" xfId="1" applyFont="1" applyFill="1" applyBorder="1" applyAlignment="1" applyProtection="1">
      <alignment horizontal="center" vertical="center"/>
      <protection hidden="1"/>
    </xf>
    <xf numFmtId="0" fontId="16" fillId="2" borderId="21" xfId="1" applyFont="1" applyFill="1" applyBorder="1" applyAlignment="1" applyProtection="1">
      <alignment horizontal="center" vertical="center"/>
      <protection hidden="1"/>
    </xf>
    <xf numFmtId="0" fontId="16" fillId="2" borderId="2" xfId="1" applyFont="1" applyFill="1" applyBorder="1" applyAlignment="1" applyProtection="1">
      <alignment horizontal="center" vertical="center"/>
      <protection hidden="1"/>
    </xf>
    <xf numFmtId="0" fontId="22" fillId="2" borderId="36" xfId="1" applyFont="1" applyFill="1" applyBorder="1" applyAlignment="1" applyProtection="1">
      <alignment horizontal="center" vertical="top"/>
      <protection hidden="1"/>
    </xf>
    <xf numFmtId="38" fontId="102" fillId="2" borderId="6" xfId="3" applyFont="1" applyFill="1" applyBorder="1" applyAlignment="1" applyProtection="1">
      <alignment horizontal="center" vertical="top" shrinkToFit="1"/>
      <protection hidden="1"/>
    </xf>
    <xf numFmtId="38" fontId="102" fillId="2" borderId="10" xfId="3" applyFont="1" applyFill="1" applyBorder="1" applyAlignment="1" applyProtection="1">
      <alignment horizontal="center" vertical="top" shrinkToFit="1"/>
      <protection hidden="1"/>
    </xf>
    <xf numFmtId="38" fontId="102" fillId="2" borderId="23" xfId="3" applyFont="1" applyFill="1" applyBorder="1" applyAlignment="1" applyProtection="1">
      <alignment horizontal="center" vertical="top" shrinkToFit="1"/>
      <protection hidden="1"/>
    </xf>
    <xf numFmtId="0" fontId="9" fillId="16" borderId="0" xfId="1" applyFont="1" applyFill="1" applyBorder="1" applyAlignment="1" applyProtection="1">
      <alignment horizontal="left" vertical="center"/>
      <protection hidden="1"/>
    </xf>
    <xf numFmtId="0" fontId="9" fillId="16" borderId="7" xfId="1" applyFont="1" applyFill="1" applyBorder="1" applyAlignment="1" applyProtection="1">
      <alignment horizontal="left" vertical="center"/>
      <protection hidden="1"/>
    </xf>
    <xf numFmtId="0" fontId="17" fillId="2" borderId="0" xfId="1" applyFont="1" applyFill="1" applyBorder="1" applyAlignment="1" applyProtection="1">
      <alignment horizontal="left"/>
      <protection hidden="1"/>
    </xf>
    <xf numFmtId="0" fontId="17" fillId="2" borderId="7" xfId="1" applyFont="1" applyFill="1" applyBorder="1" applyAlignment="1" applyProtection="1">
      <alignment horizontal="left"/>
      <protection hidden="1"/>
    </xf>
    <xf numFmtId="0" fontId="11" fillId="2" borderId="0" xfId="1" applyFont="1" applyFill="1" applyAlignment="1" applyProtection="1">
      <alignment horizontal="left"/>
      <protection hidden="1"/>
    </xf>
    <xf numFmtId="0" fontId="11" fillId="2" borderId="7" xfId="1" applyFont="1" applyFill="1" applyBorder="1" applyAlignment="1" applyProtection="1">
      <alignment horizontal="left"/>
      <protection hidden="1"/>
    </xf>
    <xf numFmtId="0" fontId="13" fillId="2" borderId="0" xfId="1" applyFont="1" applyFill="1" applyAlignment="1" applyProtection="1">
      <alignment horizontal="center"/>
      <protection hidden="1"/>
    </xf>
    <xf numFmtId="0" fontId="10" fillId="2" borderId="10" xfId="1" applyFont="1" applyFill="1" applyBorder="1" applyAlignment="1" applyProtection="1">
      <alignment horizontal="center" vertical="center"/>
      <protection hidden="1"/>
    </xf>
    <xf numFmtId="0" fontId="10" fillId="2" borderId="12" xfId="1" applyFont="1" applyFill="1" applyBorder="1" applyAlignment="1" applyProtection="1">
      <alignment horizontal="center" vertical="center"/>
      <protection hidden="1"/>
    </xf>
    <xf numFmtId="0" fontId="10" fillId="2" borderId="14" xfId="1" applyFont="1" applyFill="1" applyBorder="1" applyAlignment="1" applyProtection="1">
      <alignment horizontal="center" vertical="center"/>
      <protection hidden="1"/>
    </xf>
    <xf numFmtId="0" fontId="10" fillId="2" borderId="22" xfId="1" applyFont="1" applyFill="1" applyBorder="1" applyAlignment="1" applyProtection="1">
      <alignment horizontal="center" vertical="center"/>
      <protection hidden="1"/>
    </xf>
    <xf numFmtId="0" fontId="101" fillId="2" borderId="10" xfId="1" applyFont="1" applyFill="1" applyBorder="1" applyAlignment="1" applyProtection="1">
      <alignment horizontal="distributed"/>
      <protection hidden="1"/>
    </xf>
    <xf numFmtId="0" fontId="101" fillId="2" borderId="14" xfId="1" applyFont="1" applyFill="1" applyBorder="1" applyAlignment="1" applyProtection="1">
      <alignment horizontal="distributed"/>
      <protection hidden="1"/>
    </xf>
    <xf numFmtId="0" fontId="100" fillId="0" borderId="6" xfId="1" applyFont="1" applyFill="1" applyBorder="1" applyAlignment="1" applyProtection="1">
      <alignment horizontal="center" vertical="center" shrinkToFit="1"/>
      <protection hidden="1"/>
    </xf>
    <xf numFmtId="0" fontId="100" fillId="0" borderId="10" xfId="1" applyFont="1" applyFill="1" applyBorder="1" applyAlignment="1" applyProtection="1">
      <alignment horizontal="center" vertical="center" shrinkToFit="1"/>
      <protection hidden="1"/>
    </xf>
    <xf numFmtId="0" fontId="100" fillId="0" borderId="23" xfId="1" applyFont="1" applyFill="1" applyBorder="1" applyAlignment="1" applyProtection="1">
      <alignment horizontal="center" vertical="center" shrinkToFit="1"/>
      <protection hidden="1"/>
    </xf>
    <xf numFmtId="0" fontId="100" fillId="0" borderId="0" xfId="1" applyFont="1" applyFill="1" applyBorder="1" applyAlignment="1" applyProtection="1">
      <alignment horizontal="center" vertical="center" shrinkToFit="1"/>
      <protection hidden="1"/>
    </xf>
    <xf numFmtId="0" fontId="100" fillId="0" borderId="4" xfId="1" applyFont="1" applyFill="1" applyBorder="1" applyAlignment="1" applyProtection="1">
      <alignment horizontal="center" vertical="center" shrinkToFit="1"/>
      <protection hidden="1"/>
    </xf>
    <xf numFmtId="0" fontId="100" fillId="0" borderId="7" xfId="1" applyFont="1" applyFill="1" applyBorder="1" applyAlignment="1" applyProtection="1">
      <alignment horizontal="center" vertical="center" shrinkToFit="1"/>
      <protection hidden="1"/>
    </xf>
    <xf numFmtId="0" fontId="1" fillId="2" borderId="6" xfId="1" applyFont="1" applyFill="1" applyBorder="1" applyAlignment="1" applyProtection="1">
      <alignment horizontal="center" vertical="center" textRotation="255"/>
      <protection hidden="1"/>
    </xf>
    <xf numFmtId="0" fontId="1" fillId="2" borderId="10" xfId="1" applyFont="1" applyFill="1" applyBorder="1" applyAlignment="1" applyProtection="1">
      <alignment horizontal="center" vertical="center" textRotation="255"/>
      <protection hidden="1"/>
    </xf>
    <xf numFmtId="0" fontId="1" fillId="2" borderId="12" xfId="1" applyFont="1" applyFill="1" applyBorder="1" applyAlignment="1" applyProtection="1">
      <alignment horizontal="center" vertical="center" textRotation="255"/>
      <protection hidden="1"/>
    </xf>
    <xf numFmtId="0" fontId="1" fillId="2" borderId="23" xfId="1" applyFont="1" applyFill="1" applyBorder="1" applyAlignment="1" applyProtection="1">
      <alignment horizontal="center" vertical="center" textRotation="255"/>
      <protection hidden="1"/>
    </xf>
    <xf numFmtId="0" fontId="1" fillId="2" borderId="0" xfId="1" applyFont="1" applyFill="1" applyBorder="1" applyAlignment="1" applyProtection="1">
      <alignment horizontal="center" vertical="center" textRotation="255"/>
      <protection hidden="1"/>
    </xf>
    <xf numFmtId="0" fontId="1" fillId="2" borderId="21" xfId="1" applyFont="1" applyFill="1" applyBorder="1" applyAlignment="1" applyProtection="1">
      <alignment horizontal="center" vertical="center" textRotation="255"/>
      <protection hidden="1"/>
    </xf>
    <xf numFmtId="0" fontId="1" fillId="2" borderId="4" xfId="1" applyFont="1" applyFill="1" applyBorder="1" applyAlignment="1" applyProtection="1">
      <alignment horizontal="center" vertical="center" textRotation="255"/>
      <protection hidden="1"/>
    </xf>
    <xf numFmtId="0" fontId="1" fillId="2" borderId="7" xfId="1" applyFont="1" applyFill="1" applyBorder="1" applyAlignment="1" applyProtection="1">
      <alignment horizontal="center" vertical="center" textRotation="255"/>
      <protection hidden="1"/>
    </xf>
    <xf numFmtId="0" fontId="1" fillId="2" borderId="2" xfId="1" applyFont="1" applyFill="1" applyBorder="1" applyAlignment="1" applyProtection="1">
      <alignment horizontal="center" vertical="center" textRotation="255"/>
      <protection hidden="1"/>
    </xf>
    <xf numFmtId="0" fontId="100" fillId="2" borderId="6" xfId="1" applyFont="1" applyFill="1" applyBorder="1" applyAlignment="1" applyProtection="1">
      <alignment horizontal="center" vertical="center" shrinkToFit="1"/>
      <protection hidden="1"/>
    </xf>
    <xf numFmtId="0" fontId="100" fillId="2" borderId="10" xfId="1" applyFont="1" applyFill="1" applyBorder="1" applyAlignment="1" applyProtection="1">
      <alignment horizontal="center" vertical="center" shrinkToFit="1"/>
      <protection hidden="1"/>
    </xf>
    <xf numFmtId="0" fontId="100" fillId="2" borderId="12" xfId="1" applyFont="1" applyFill="1" applyBorder="1" applyAlignment="1" applyProtection="1">
      <alignment horizontal="center" vertical="center" shrinkToFit="1"/>
      <protection hidden="1"/>
    </xf>
    <xf numFmtId="0" fontId="100" fillId="2" borderId="23" xfId="1" applyFont="1" applyFill="1" applyBorder="1" applyAlignment="1" applyProtection="1">
      <alignment horizontal="center" vertical="center" shrinkToFit="1"/>
      <protection hidden="1"/>
    </xf>
    <xf numFmtId="0" fontId="100" fillId="2" borderId="0" xfId="1" applyFont="1" applyFill="1" applyBorder="1" applyAlignment="1" applyProtection="1">
      <alignment horizontal="center" vertical="center" shrinkToFit="1"/>
      <protection hidden="1"/>
    </xf>
    <xf numFmtId="0" fontId="100" fillId="2" borderId="21" xfId="1" applyFont="1" applyFill="1" applyBorder="1" applyAlignment="1" applyProtection="1">
      <alignment horizontal="center" vertical="center" shrinkToFit="1"/>
      <protection hidden="1"/>
    </xf>
    <xf numFmtId="0" fontId="100" fillId="2" borderId="4" xfId="1" applyFont="1" applyFill="1" applyBorder="1" applyAlignment="1" applyProtection="1">
      <alignment horizontal="center" vertical="center" shrinkToFit="1"/>
      <protection hidden="1"/>
    </xf>
    <xf numFmtId="0" fontId="100" fillId="2" borderId="7" xfId="1" applyFont="1" applyFill="1" applyBorder="1" applyAlignment="1" applyProtection="1">
      <alignment horizontal="center" vertical="center" shrinkToFit="1"/>
      <protection hidden="1"/>
    </xf>
    <xf numFmtId="0" fontId="100" fillId="2" borderId="2" xfId="1" applyFont="1" applyFill="1" applyBorder="1" applyAlignment="1" applyProtection="1">
      <alignment horizontal="center" vertical="center" shrinkToFit="1"/>
      <protection hidden="1"/>
    </xf>
    <xf numFmtId="0" fontId="9" fillId="2" borderId="6" xfId="1" applyFont="1" applyFill="1" applyBorder="1" applyAlignment="1" applyProtection="1">
      <alignment horizontal="center" vertical="center" wrapText="1"/>
      <protection hidden="1"/>
    </xf>
    <xf numFmtId="0" fontId="9" fillId="2" borderId="10" xfId="1" applyFont="1" applyFill="1" applyBorder="1" applyAlignment="1" applyProtection="1">
      <alignment horizontal="center" vertical="center" wrapText="1"/>
      <protection hidden="1"/>
    </xf>
    <xf numFmtId="0" fontId="9" fillId="2" borderId="12" xfId="1" applyFont="1" applyFill="1" applyBorder="1" applyAlignment="1" applyProtection="1">
      <alignment horizontal="center" vertical="center" wrapText="1"/>
      <protection hidden="1"/>
    </xf>
    <xf numFmtId="0" fontId="9" fillId="2" borderId="23" xfId="1" applyFont="1" applyFill="1" applyBorder="1" applyAlignment="1" applyProtection="1">
      <alignment horizontal="center" vertical="center" wrapText="1"/>
      <protection hidden="1"/>
    </xf>
    <xf numFmtId="0" fontId="9" fillId="2" borderId="0" xfId="1" applyFont="1" applyFill="1" applyBorder="1" applyAlignment="1" applyProtection="1">
      <alignment horizontal="center" vertical="center" wrapText="1"/>
      <protection hidden="1"/>
    </xf>
    <xf numFmtId="0" fontId="9" fillId="2" borderId="21" xfId="1" applyFont="1" applyFill="1" applyBorder="1" applyAlignment="1" applyProtection="1">
      <alignment horizontal="center" vertical="center" wrapText="1"/>
      <protection hidden="1"/>
    </xf>
    <xf numFmtId="0" fontId="9" fillId="2" borderId="4" xfId="1" applyFont="1" applyFill="1" applyBorder="1" applyAlignment="1" applyProtection="1">
      <alignment horizontal="center" vertical="center" wrapText="1"/>
      <protection hidden="1"/>
    </xf>
    <xf numFmtId="0" fontId="9" fillId="2" borderId="7" xfId="1" applyFont="1" applyFill="1" applyBorder="1" applyAlignment="1" applyProtection="1">
      <alignment horizontal="center" vertical="center" wrapText="1"/>
      <protection hidden="1"/>
    </xf>
    <xf numFmtId="0" fontId="9" fillId="2" borderId="2" xfId="1" applyFont="1" applyFill="1" applyBorder="1" applyAlignment="1" applyProtection="1">
      <alignment horizontal="center" vertical="center" wrapText="1"/>
      <protection hidden="1"/>
    </xf>
    <xf numFmtId="0" fontId="102" fillId="2" borderId="6" xfId="1" applyFont="1" applyFill="1" applyBorder="1" applyAlignment="1" applyProtection="1">
      <alignment vertical="center" shrinkToFit="1"/>
      <protection hidden="1"/>
    </xf>
    <xf numFmtId="0" fontId="102" fillId="2" borderId="10" xfId="1" applyFont="1" applyFill="1" applyBorder="1" applyAlignment="1" applyProtection="1">
      <alignment vertical="center" shrinkToFit="1"/>
      <protection hidden="1"/>
    </xf>
    <xf numFmtId="0" fontId="102" fillId="2" borderId="12" xfId="1" applyFont="1" applyFill="1" applyBorder="1" applyAlignment="1" applyProtection="1">
      <alignment vertical="center" shrinkToFit="1"/>
      <protection hidden="1"/>
    </xf>
    <xf numFmtId="0" fontId="102" fillId="2" borderId="23" xfId="1" applyFont="1" applyFill="1" applyBorder="1" applyAlignment="1" applyProtection="1">
      <alignment vertical="center" shrinkToFit="1"/>
      <protection hidden="1"/>
    </xf>
    <xf numFmtId="0" fontId="102" fillId="2" borderId="0" xfId="1" applyFont="1" applyFill="1" applyBorder="1" applyAlignment="1" applyProtection="1">
      <alignment vertical="center" shrinkToFit="1"/>
      <protection hidden="1"/>
    </xf>
    <xf numFmtId="0" fontId="102" fillId="2" borderId="21" xfId="1" applyFont="1" applyFill="1" applyBorder="1" applyAlignment="1" applyProtection="1">
      <alignment vertical="center" shrinkToFit="1"/>
      <protection hidden="1"/>
    </xf>
    <xf numFmtId="0" fontId="102" fillId="2" borderId="4" xfId="1" applyFont="1" applyFill="1" applyBorder="1" applyAlignment="1" applyProtection="1">
      <alignment vertical="center" shrinkToFit="1"/>
      <protection hidden="1"/>
    </xf>
    <xf numFmtId="0" fontId="102" fillId="2" borderId="7" xfId="1" applyFont="1" applyFill="1" applyBorder="1" applyAlignment="1" applyProtection="1">
      <alignment vertical="center" shrinkToFit="1"/>
      <protection hidden="1"/>
    </xf>
    <xf numFmtId="0" fontId="102" fillId="2" borderId="2" xfId="1" applyFont="1" applyFill="1" applyBorder="1" applyAlignment="1" applyProtection="1">
      <alignment vertical="center" shrinkToFit="1"/>
      <protection hidden="1"/>
    </xf>
    <xf numFmtId="0" fontId="16" fillId="2" borderId="16" xfId="1" applyFont="1" applyFill="1" applyBorder="1" applyAlignment="1" applyProtection="1">
      <alignment horizontal="center" vertical="center"/>
      <protection hidden="1"/>
    </xf>
    <xf numFmtId="0" fontId="21" fillId="2" borderId="10" xfId="1" applyNumberFormat="1" applyFont="1" applyFill="1" applyBorder="1" applyAlignment="1" applyProtection="1">
      <alignment horizontal="distributed" vertical="center" shrinkToFit="1"/>
      <protection hidden="1"/>
    </xf>
    <xf numFmtId="0" fontId="21" fillId="2" borderId="0" xfId="1" applyNumberFormat="1" applyFont="1" applyFill="1" applyBorder="1" applyAlignment="1" applyProtection="1">
      <alignment horizontal="distributed" vertical="center" shrinkToFit="1"/>
      <protection hidden="1"/>
    </xf>
    <xf numFmtId="0" fontId="21" fillId="2" borderId="7" xfId="1" applyNumberFormat="1" applyFont="1" applyFill="1" applyBorder="1" applyAlignment="1" applyProtection="1">
      <alignment horizontal="distributed" vertical="center" shrinkToFit="1"/>
      <protection hidden="1"/>
    </xf>
    <xf numFmtId="0" fontId="10" fillId="2" borderId="0" xfId="1" applyFont="1" applyFill="1" applyBorder="1" applyAlignment="1" applyProtection="1">
      <alignment horizontal="center" vertical="center" shrinkToFit="1"/>
      <protection hidden="1"/>
    </xf>
    <xf numFmtId="0" fontId="10" fillId="2" borderId="21" xfId="1" applyFont="1" applyFill="1" applyBorder="1" applyAlignment="1" applyProtection="1">
      <alignment horizontal="center" vertical="center" shrinkToFit="1"/>
      <protection hidden="1"/>
    </xf>
    <xf numFmtId="0" fontId="102" fillId="2" borderId="10" xfId="1" applyFont="1" applyFill="1" applyBorder="1" applyAlignment="1" applyProtection="1">
      <alignment horizontal="left" vertical="center" shrinkToFit="1"/>
      <protection hidden="1"/>
    </xf>
    <xf numFmtId="0" fontId="102" fillId="2" borderId="12" xfId="1" applyFont="1" applyFill="1" applyBorder="1" applyAlignment="1" applyProtection="1">
      <alignment horizontal="left" vertical="center" shrinkToFit="1"/>
      <protection hidden="1"/>
    </xf>
    <xf numFmtId="0" fontId="102" fillId="2" borderId="0" xfId="1" applyFont="1" applyFill="1" applyBorder="1" applyAlignment="1" applyProtection="1">
      <alignment horizontal="left" vertical="center" shrinkToFit="1"/>
      <protection hidden="1"/>
    </xf>
    <xf numFmtId="0" fontId="102" fillId="2" borderId="21" xfId="1" applyFont="1" applyFill="1" applyBorder="1" applyAlignment="1" applyProtection="1">
      <alignment horizontal="left" vertical="center" shrinkToFit="1"/>
      <protection hidden="1"/>
    </xf>
    <xf numFmtId="0" fontId="102" fillId="2" borderId="7" xfId="1" applyFont="1" applyFill="1" applyBorder="1" applyAlignment="1" applyProtection="1">
      <alignment horizontal="left" vertical="center" shrinkToFit="1"/>
      <protection hidden="1"/>
    </xf>
    <xf numFmtId="0" fontId="102" fillId="2" borderId="2" xfId="1" applyFont="1" applyFill="1" applyBorder="1" applyAlignment="1" applyProtection="1">
      <alignment horizontal="left" vertical="center" shrinkToFit="1"/>
      <protection hidden="1"/>
    </xf>
    <xf numFmtId="0" fontId="8" fillId="2" borderId="6" xfId="1" applyFont="1" applyFill="1" applyBorder="1" applyAlignment="1" applyProtection="1">
      <alignment horizontal="center" vertical="center"/>
      <protection hidden="1"/>
    </xf>
    <xf numFmtId="0" fontId="8" fillId="2" borderId="10" xfId="1" applyFont="1" applyFill="1" applyBorder="1" applyAlignment="1" applyProtection="1">
      <alignment horizontal="center" vertical="center"/>
      <protection hidden="1"/>
    </xf>
    <xf numFmtId="0" fontId="8" fillId="2" borderId="12" xfId="1" applyFont="1" applyFill="1" applyBorder="1" applyAlignment="1" applyProtection="1">
      <alignment horizontal="center" vertical="center"/>
      <protection hidden="1"/>
    </xf>
    <xf numFmtId="0" fontId="8" fillId="2" borderId="4" xfId="1" applyFont="1" applyFill="1" applyBorder="1" applyAlignment="1" applyProtection="1">
      <alignment horizontal="center" vertical="center"/>
      <protection hidden="1"/>
    </xf>
    <xf numFmtId="0" fontId="15" fillId="2" borderId="0" xfId="1" applyFont="1" applyFill="1" applyBorder="1" applyAlignment="1" applyProtection="1">
      <alignment horizontal="left"/>
      <protection hidden="1"/>
    </xf>
    <xf numFmtId="0" fontId="15" fillId="2" borderId="14" xfId="1" applyFont="1" applyFill="1" applyBorder="1" applyAlignment="1" applyProtection="1">
      <alignment horizontal="left"/>
      <protection hidden="1"/>
    </xf>
    <xf numFmtId="0" fontId="10" fillId="2" borderId="10" xfId="1" applyFont="1" applyFill="1" applyBorder="1" applyAlignment="1" applyProtection="1">
      <alignment horizontal="center" vertical="top"/>
      <protection hidden="1"/>
    </xf>
    <xf numFmtId="0" fontId="10" fillId="2" borderId="12" xfId="1" applyFont="1" applyFill="1" applyBorder="1" applyAlignment="1" applyProtection="1">
      <alignment horizontal="center" vertical="top"/>
      <protection hidden="1"/>
    </xf>
    <xf numFmtId="0" fontId="10" fillId="2" borderId="0" xfId="1" applyFont="1" applyFill="1" applyBorder="1" applyAlignment="1" applyProtection="1">
      <alignment horizontal="center" vertical="top"/>
      <protection hidden="1"/>
    </xf>
    <xf numFmtId="0" fontId="10" fillId="2" borderId="21" xfId="1" applyFont="1" applyFill="1" applyBorder="1" applyAlignment="1" applyProtection="1">
      <alignment horizontal="center" vertical="top"/>
      <protection hidden="1"/>
    </xf>
    <xf numFmtId="0" fontId="15" fillId="2" borderId="23" xfId="1" applyFont="1" applyFill="1" applyBorder="1" applyAlignment="1" applyProtection="1">
      <alignment horizontal="center"/>
      <protection hidden="1"/>
    </xf>
    <xf numFmtId="0" fontId="15" fillId="2" borderId="0" xfId="1" applyFont="1" applyFill="1" applyBorder="1" applyAlignment="1" applyProtection="1">
      <alignment horizontal="center"/>
      <protection hidden="1"/>
    </xf>
    <xf numFmtId="0" fontId="15" fillId="2" borderId="21" xfId="1" applyFont="1" applyFill="1" applyBorder="1" applyAlignment="1" applyProtection="1">
      <alignment horizontal="center"/>
      <protection hidden="1"/>
    </xf>
    <xf numFmtId="0" fontId="100" fillId="2" borderId="20" xfId="1" applyFont="1" applyFill="1" applyBorder="1" applyAlignment="1" applyProtection="1">
      <alignment horizontal="left" vertical="center" wrapText="1"/>
      <protection hidden="1"/>
    </xf>
    <xf numFmtId="0" fontId="100" fillId="2" borderId="0" xfId="1" applyFont="1" applyFill="1" applyBorder="1" applyAlignment="1" applyProtection="1">
      <alignment horizontal="left" vertical="center" wrapText="1"/>
      <protection hidden="1"/>
    </xf>
    <xf numFmtId="0" fontId="100" fillId="2" borderId="7" xfId="1" applyFont="1" applyFill="1" applyBorder="1" applyAlignment="1" applyProtection="1">
      <alignment horizontal="left" vertical="center" wrapText="1"/>
      <protection hidden="1"/>
    </xf>
    <xf numFmtId="0" fontId="15" fillId="2" borderId="0" xfId="1" applyFont="1" applyFill="1" applyBorder="1" applyAlignment="1" applyProtection="1">
      <alignment horizontal="center" vertical="center" wrapText="1"/>
      <protection hidden="1"/>
    </xf>
    <xf numFmtId="0" fontId="68" fillId="2" borderId="0" xfId="1" applyFont="1" applyFill="1" applyBorder="1" applyAlignment="1" applyProtection="1">
      <alignment horizontal="center" vertical="center"/>
      <protection hidden="1"/>
    </xf>
    <xf numFmtId="0" fontId="100" fillId="0" borderId="12" xfId="1" applyFont="1" applyFill="1" applyBorder="1" applyAlignment="1" applyProtection="1">
      <alignment horizontal="center" vertical="center" shrinkToFit="1"/>
      <protection hidden="1"/>
    </xf>
    <xf numFmtId="0" fontId="100" fillId="0" borderId="21" xfId="1" applyFont="1" applyFill="1" applyBorder="1" applyAlignment="1" applyProtection="1">
      <alignment horizontal="center" vertical="center" shrinkToFit="1"/>
      <protection hidden="1"/>
    </xf>
    <xf numFmtId="0" fontId="100" fillId="0" borderId="2" xfId="1" applyFont="1" applyFill="1" applyBorder="1" applyAlignment="1" applyProtection="1">
      <alignment horizontal="center" vertical="center" shrinkToFit="1"/>
      <protection hidden="1"/>
    </xf>
    <xf numFmtId="0" fontId="15" fillId="2" borderId="21" xfId="1" applyFont="1" applyFill="1" applyBorder="1" applyAlignment="1" applyProtection="1">
      <alignment horizontal="left" vertical="center"/>
      <protection hidden="1"/>
    </xf>
    <xf numFmtId="0" fontId="100" fillId="2" borderId="10" xfId="1" applyFont="1" applyFill="1" applyBorder="1" applyAlignment="1" applyProtection="1">
      <alignment horizontal="center" vertical="center"/>
      <protection hidden="1"/>
    </xf>
    <xf numFmtId="0" fontId="100" fillId="2" borderId="0" xfId="1" applyFont="1" applyFill="1" applyBorder="1" applyAlignment="1" applyProtection="1">
      <alignment horizontal="center" vertical="center"/>
      <protection hidden="1"/>
    </xf>
    <xf numFmtId="0" fontId="100" fillId="2" borderId="7" xfId="1" applyFont="1" applyFill="1" applyBorder="1" applyAlignment="1" applyProtection="1">
      <alignment horizontal="center" vertical="center"/>
      <protection hidden="1"/>
    </xf>
    <xf numFmtId="0" fontId="1" fillId="2" borderId="20" xfId="1" applyFont="1" applyFill="1" applyBorder="1" applyAlignment="1" applyProtection="1">
      <alignment horizontal="center" vertical="center"/>
      <protection hidden="1"/>
    </xf>
    <xf numFmtId="0" fontId="1" fillId="2" borderId="32" xfId="1" applyFont="1" applyFill="1" applyBorder="1" applyAlignment="1" applyProtection="1">
      <alignment horizontal="center" vertical="center"/>
      <protection hidden="1"/>
    </xf>
    <xf numFmtId="0" fontId="1" fillId="2" borderId="0" xfId="1" applyFont="1" applyFill="1" applyBorder="1" applyAlignment="1" applyProtection="1">
      <alignment horizontal="center" vertical="center"/>
      <protection hidden="1"/>
    </xf>
    <xf numFmtId="0" fontId="1" fillId="2" borderId="21" xfId="1" applyFont="1" applyFill="1" applyBorder="1" applyAlignment="1" applyProtection="1">
      <alignment horizontal="center" vertical="center"/>
      <protection hidden="1"/>
    </xf>
    <xf numFmtId="0" fontId="9" fillId="2" borderId="0" xfId="1" applyFont="1" applyFill="1" applyBorder="1" applyAlignment="1" applyProtection="1">
      <alignment horizontal="right"/>
      <protection hidden="1"/>
    </xf>
    <xf numFmtId="0" fontId="9" fillId="2" borderId="21" xfId="1" applyFont="1" applyFill="1" applyBorder="1" applyAlignment="1" applyProtection="1">
      <alignment horizontal="right"/>
      <protection hidden="1"/>
    </xf>
    <xf numFmtId="0" fontId="15" fillId="2" borderId="23" xfId="1" applyFont="1" applyFill="1" applyBorder="1" applyAlignment="1" applyProtection="1">
      <alignment horizontal="right"/>
      <protection hidden="1"/>
    </xf>
    <xf numFmtId="0" fontId="15" fillId="2" borderId="0" xfId="1" applyFont="1" applyFill="1" applyBorder="1" applyAlignment="1" applyProtection="1">
      <alignment horizontal="right"/>
      <protection hidden="1"/>
    </xf>
    <xf numFmtId="0" fontId="15" fillId="2" borderId="21" xfId="1" applyFont="1" applyFill="1" applyBorder="1" applyAlignment="1" applyProtection="1">
      <alignment horizontal="right"/>
      <protection hidden="1"/>
    </xf>
    <xf numFmtId="0" fontId="15" fillId="2" borderId="4" xfId="1" applyFont="1" applyFill="1" applyBorder="1" applyAlignment="1" applyProtection="1">
      <alignment horizontal="right"/>
      <protection hidden="1"/>
    </xf>
    <xf numFmtId="0" fontId="15" fillId="2" borderId="7" xfId="1" applyFont="1" applyFill="1" applyBorder="1" applyAlignment="1" applyProtection="1">
      <alignment horizontal="right"/>
      <protection hidden="1"/>
    </xf>
    <xf numFmtId="0" fontId="15" fillId="2" borderId="2" xfId="1" applyFont="1" applyFill="1" applyBorder="1" applyAlignment="1" applyProtection="1">
      <alignment horizontal="right"/>
      <protection hidden="1"/>
    </xf>
    <xf numFmtId="0" fontId="100" fillId="2" borderId="24" xfId="1" applyFont="1" applyFill="1" applyBorder="1" applyAlignment="1" applyProtection="1">
      <alignment horizontal="center" vertical="center"/>
      <protection hidden="1"/>
    </xf>
    <xf numFmtId="0" fontId="100" fillId="2" borderId="20" xfId="1" applyFont="1" applyFill="1" applyBorder="1" applyAlignment="1" applyProtection="1">
      <alignment horizontal="center" vertical="center"/>
      <protection hidden="1"/>
    </xf>
    <xf numFmtId="0" fontId="100" fillId="2" borderId="32" xfId="1" applyFont="1" applyFill="1" applyBorder="1" applyAlignment="1" applyProtection="1">
      <alignment horizontal="center" vertical="center"/>
      <protection hidden="1"/>
    </xf>
    <xf numFmtId="0" fontId="100" fillId="2" borderId="23" xfId="1" applyFont="1" applyFill="1" applyBorder="1" applyAlignment="1" applyProtection="1">
      <alignment horizontal="center" vertical="center"/>
      <protection hidden="1"/>
    </xf>
    <xf numFmtId="0" fontId="100" fillId="2" borderId="21" xfId="1" applyFont="1" applyFill="1" applyBorder="1" applyAlignment="1" applyProtection="1">
      <alignment horizontal="center" vertical="center"/>
      <protection hidden="1"/>
    </xf>
    <xf numFmtId="0" fontId="100" fillId="2" borderId="4" xfId="1" applyFont="1" applyFill="1" applyBorder="1" applyAlignment="1" applyProtection="1">
      <alignment horizontal="center" vertical="center"/>
      <protection hidden="1"/>
    </xf>
    <xf numFmtId="0" fontId="100" fillId="2" borderId="2" xfId="1" applyFont="1" applyFill="1" applyBorder="1" applyAlignment="1" applyProtection="1">
      <alignment horizontal="center" vertical="center"/>
      <protection hidden="1"/>
    </xf>
    <xf numFmtId="0" fontId="10" fillId="2" borderId="7" xfId="1" applyFont="1" applyFill="1" applyBorder="1" applyAlignment="1" applyProtection="1">
      <alignment horizontal="center" vertical="center"/>
      <protection hidden="1"/>
    </xf>
    <xf numFmtId="0" fontId="8" fillId="2" borderId="23" xfId="1" applyFont="1" applyFill="1" applyBorder="1" applyAlignment="1" applyProtection="1">
      <alignment horizontal="center" vertical="center"/>
      <protection hidden="1"/>
    </xf>
    <xf numFmtId="0" fontId="100" fillId="2" borderId="6" xfId="1" applyFont="1" applyFill="1" applyBorder="1" applyAlignment="1" applyProtection="1">
      <alignment horizontal="center" vertical="center"/>
      <protection hidden="1"/>
    </xf>
    <xf numFmtId="0" fontId="100" fillId="2" borderId="10" xfId="1" applyFont="1" applyFill="1" applyBorder="1" applyAlignment="1" applyProtection="1">
      <alignment horizontal="left" vertical="center" shrinkToFit="1"/>
      <protection hidden="1"/>
    </xf>
    <xf numFmtId="0" fontId="100" fillId="2" borderId="12" xfId="1" applyFont="1" applyFill="1" applyBorder="1" applyAlignment="1" applyProtection="1">
      <alignment horizontal="left" vertical="center" shrinkToFit="1"/>
      <protection hidden="1"/>
    </xf>
    <xf numFmtId="0" fontId="100" fillId="2" borderId="7" xfId="1" applyFont="1" applyFill="1" applyBorder="1" applyAlignment="1" applyProtection="1">
      <alignment horizontal="left" vertical="center" shrinkToFit="1"/>
      <protection hidden="1"/>
    </xf>
    <xf numFmtId="0" fontId="100" fillId="2" borderId="2" xfId="1" applyFont="1" applyFill="1" applyBorder="1" applyAlignment="1" applyProtection="1">
      <alignment horizontal="left" vertical="center" shrinkToFit="1"/>
      <protection hidden="1"/>
    </xf>
    <xf numFmtId="0" fontId="15" fillId="2" borderId="6" xfId="1" applyFont="1" applyFill="1" applyBorder="1" applyAlignment="1" applyProtection="1">
      <alignment horizontal="center" vertical="center" shrinkToFit="1"/>
      <protection hidden="1"/>
    </xf>
    <xf numFmtId="0" fontId="15" fillId="2" borderId="4" xfId="1" applyFont="1" applyFill="1" applyBorder="1" applyAlignment="1" applyProtection="1">
      <alignment horizontal="center" vertical="center" shrinkToFit="1"/>
      <protection hidden="1"/>
    </xf>
    <xf numFmtId="0" fontId="15" fillId="2" borderId="6" xfId="1" applyFont="1" applyFill="1" applyBorder="1" applyAlignment="1" applyProtection="1">
      <alignment horizontal="center" shrinkToFit="1"/>
      <protection hidden="1"/>
    </xf>
    <xf numFmtId="0" fontId="15" fillId="2" borderId="23" xfId="1" applyFont="1" applyFill="1" applyBorder="1" applyAlignment="1" applyProtection="1">
      <alignment horizontal="center" shrinkToFit="1"/>
      <protection hidden="1"/>
    </xf>
    <xf numFmtId="0" fontId="15" fillId="2" borderId="4" xfId="1" applyFont="1" applyFill="1" applyBorder="1" applyAlignment="1" applyProtection="1">
      <alignment horizontal="center" shrinkToFit="1"/>
      <protection hidden="1"/>
    </xf>
    <xf numFmtId="0" fontId="8" fillId="2" borderId="44" xfId="1" applyFont="1" applyFill="1" applyBorder="1" applyAlignment="1" applyProtection="1">
      <alignment horizontal="center" vertical="center"/>
      <protection hidden="1"/>
    </xf>
    <xf numFmtId="0" fontId="8" fillId="2" borderId="14" xfId="1" applyFont="1" applyFill="1" applyBorder="1" applyAlignment="1" applyProtection="1">
      <alignment horizontal="center" vertical="center"/>
      <protection hidden="1"/>
    </xf>
    <xf numFmtId="0" fontId="8" fillId="2" borderId="22" xfId="1" applyFont="1" applyFill="1" applyBorder="1" applyAlignment="1" applyProtection="1">
      <alignment horizontal="center" vertical="center"/>
      <protection hidden="1"/>
    </xf>
    <xf numFmtId="0" fontId="100" fillId="2" borderId="36" xfId="1" applyFont="1" applyFill="1" applyBorder="1" applyAlignment="1" applyProtection="1">
      <alignment horizontal="center" vertical="center"/>
      <protection hidden="1"/>
    </xf>
    <xf numFmtId="0" fontId="100" fillId="2" borderId="13" xfId="1" applyFont="1" applyFill="1" applyBorder="1" applyAlignment="1" applyProtection="1">
      <alignment horizontal="center" vertical="center"/>
      <protection hidden="1"/>
    </xf>
    <xf numFmtId="0" fontId="100" fillId="2" borderId="44" xfId="1" applyFont="1" applyFill="1" applyBorder="1" applyAlignment="1" applyProtection="1">
      <alignment horizontal="center" vertical="center"/>
      <protection hidden="1"/>
    </xf>
    <xf numFmtId="0" fontId="100" fillId="2" borderId="14" xfId="1" applyFont="1" applyFill="1" applyBorder="1" applyAlignment="1" applyProtection="1">
      <alignment horizontal="center" vertical="center"/>
      <protection hidden="1"/>
    </xf>
    <xf numFmtId="0" fontId="100" fillId="2" borderId="37" xfId="1" applyFont="1" applyFill="1" applyBorder="1" applyAlignment="1" applyProtection="1">
      <alignment horizontal="center" vertical="center"/>
      <protection hidden="1"/>
    </xf>
    <xf numFmtId="0" fontId="8" fillId="2" borderId="0" xfId="1" applyFont="1" applyFill="1" applyBorder="1" applyAlignment="1" applyProtection="1">
      <alignment horizontal="center" vertical="top" textRotation="255"/>
      <protection hidden="1"/>
    </xf>
    <xf numFmtId="0" fontId="12" fillId="2" borderId="0" xfId="1" applyFont="1" applyFill="1" applyBorder="1" applyAlignment="1" applyProtection="1">
      <alignment horizontal="center" vertical="center" wrapText="1"/>
      <protection hidden="1"/>
    </xf>
    <xf numFmtId="0" fontId="12" fillId="2" borderId="21" xfId="1" applyFont="1" applyFill="1" applyBorder="1" applyAlignment="1" applyProtection="1">
      <alignment horizontal="center" vertical="center" wrapText="1"/>
      <protection hidden="1"/>
    </xf>
    <xf numFmtId="0" fontId="10" fillId="16" borderId="10" xfId="1" applyFont="1" applyFill="1" applyBorder="1" applyAlignment="1" applyProtection="1">
      <alignment horizontal="left" wrapText="1"/>
      <protection hidden="1"/>
    </xf>
    <xf numFmtId="0" fontId="10" fillId="16" borderId="10" xfId="1" applyFont="1" applyFill="1" applyBorder="1" applyAlignment="1" applyProtection="1">
      <alignment horizontal="left"/>
      <protection hidden="1"/>
    </xf>
    <xf numFmtId="0" fontId="10" fillId="16" borderId="12" xfId="1" applyFont="1" applyFill="1" applyBorder="1" applyAlignment="1" applyProtection="1">
      <alignment horizontal="left"/>
      <protection hidden="1"/>
    </xf>
    <xf numFmtId="0" fontId="10" fillId="16" borderId="0" xfId="1" applyFont="1" applyFill="1" applyBorder="1" applyAlignment="1" applyProtection="1">
      <alignment horizontal="left"/>
      <protection hidden="1"/>
    </xf>
    <xf numFmtId="0" fontId="10" fillId="16" borderId="21" xfId="1" applyFont="1" applyFill="1" applyBorder="1" applyAlignment="1" applyProtection="1">
      <alignment horizontal="left"/>
      <protection hidden="1"/>
    </xf>
    <xf numFmtId="0" fontId="9" fillId="16" borderId="10" xfId="1" applyFont="1" applyFill="1" applyBorder="1" applyAlignment="1" applyProtection="1">
      <alignment horizontal="left" vertical="center"/>
      <protection hidden="1"/>
    </xf>
    <xf numFmtId="0" fontId="9" fillId="16" borderId="12" xfId="1" applyFont="1" applyFill="1" applyBorder="1" applyAlignment="1" applyProtection="1">
      <alignment horizontal="left" vertical="center"/>
      <protection hidden="1"/>
    </xf>
    <xf numFmtId="0" fontId="9" fillId="16" borderId="21" xfId="1" applyFont="1" applyFill="1" applyBorder="1" applyAlignment="1" applyProtection="1">
      <alignment horizontal="left" vertical="center"/>
      <protection hidden="1"/>
    </xf>
    <xf numFmtId="0" fontId="15" fillId="12" borderId="6" xfId="1" applyFont="1" applyFill="1" applyBorder="1" applyAlignment="1" applyProtection="1">
      <alignment horizontal="center" vertical="center"/>
      <protection hidden="1"/>
    </xf>
    <xf numFmtId="0" fontId="15" fillId="12" borderId="10" xfId="1" applyFont="1" applyFill="1" applyBorder="1" applyAlignment="1" applyProtection="1">
      <alignment horizontal="center" vertical="center"/>
      <protection hidden="1"/>
    </xf>
    <xf numFmtId="0" fontId="15" fillId="12" borderId="4" xfId="1" applyFont="1" applyFill="1" applyBorder="1" applyAlignment="1" applyProtection="1">
      <alignment horizontal="center" vertical="center"/>
      <protection hidden="1"/>
    </xf>
    <xf numFmtId="0" fontId="15" fillId="12" borderId="7" xfId="1" applyFont="1" applyFill="1" applyBorder="1" applyAlignment="1" applyProtection="1">
      <alignment horizontal="center" vertical="center"/>
      <protection hidden="1"/>
    </xf>
    <xf numFmtId="0" fontId="15" fillId="12" borderId="12" xfId="1" applyFont="1" applyFill="1" applyBorder="1" applyAlignment="1" applyProtection="1">
      <alignment horizontal="center" vertical="center"/>
      <protection hidden="1"/>
    </xf>
    <xf numFmtId="0" fontId="15" fillId="12" borderId="2" xfId="1" applyFont="1" applyFill="1" applyBorder="1" applyAlignment="1" applyProtection="1">
      <alignment horizontal="center" vertical="center"/>
      <protection hidden="1"/>
    </xf>
    <xf numFmtId="0" fontId="18" fillId="2" borderId="45" xfId="1" applyFont="1" applyFill="1" applyBorder="1" applyAlignment="1" applyProtection="1">
      <alignment horizontal="center" vertical="center"/>
      <protection hidden="1"/>
    </xf>
    <xf numFmtId="0" fontId="18" fillId="2" borderId="13" xfId="1" applyFont="1" applyFill="1" applyBorder="1" applyAlignment="1" applyProtection="1">
      <alignment horizontal="center" vertical="center"/>
      <protection hidden="1"/>
    </xf>
    <xf numFmtId="0" fontId="18" fillId="2" borderId="46" xfId="1" applyFont="1" applyFill="1" applyBorder="1" applyAlignment="1" applyProtection="1">
      <alignment horizontal="center" vertical="center"/>
      <protection hidden="1"/>
    </xf>
    <xf numFmtId="0" fontId="15" fillId="12" borderId="23" xfId="1" applyFont="1" applyFill="1" applyBorder="1" applyAlignment="1" applyProtection="1">
      <alignment horizontal="center" vertical="center"/>
      <protection hidden="1"/>
    </xf>
    <xf numFmtId="0" fontId="15" fillId="12" borderId="0" xfId="1" applyFont="1" applyFill="1" applyBorder="1" applyAlignment="1" applyProtection="1">
      <alignment horizontal="center" vertical="center"/>
      <protection hidden="1"/>
    </xf>
    <xf numFmtId="0" fontId="15" fillId="12" borderId="21" xfId="1" applyFont="1" applyFill="1" applyBorder="1" applyAlignment="1" applyProtection="1">
      <alignment horizontal="center" vertical="center"/>
      <protection hidden="1"/>
    </xf>
    <xf numFmtId="0" fontId="15" fillId="12" borderId="10" xfId="1" applyFont="1" applyFill="1" applyBorder="1" applyAlignment="1" applyProtection="1">
      <alignment horizontal="center" shrinkToFit="1"/>
      <protection hidden="1"/>
    </xf>
    <xf numFmtId="0" fontId="15" fillId="12" borderId="12" xfId="1" applyFont="1" applyFill="1" applyBorder="1" applyAlignment="1" applyProtection="1">
      <alignment horizontal="center" shrinkToFit="1"/>
      <protection hidden="1"/>
    </xf>
    <xf numFmtId="0" fontId="15" fillId="12" borderId="0" xfId="1" applyFont="1" applyFill="1" applyBorder="1" applyAlignment="1" applyProtection="1">
      <alignment horizontal="center" shrinkToFit="1"/>
      <protection hidden="1"/>
    </xf>
    <xf numFmtId="0" fontId="15" fillId="12" borderId="21" xfId="1" applyFont="1" applyFill="1" applyBorder="1" applyAlignment="1" applyProtection="1">
      <alignment horizontal="center" shrinkToFit="1"/>
      <protection hidden="1"/>
    </xf>
    <xf numFmtId="0" fontId="15" fillId="12" borderId="7" xfId="1" applyFont="1" applyFill="1" applyBorder="1" applyAlignment="1" applyProtection="1">
      <alignment horizontal="center" shrinkToFit="1"/>
      <protection hidden="1"/>
    </xf>
    <xf numFmtId="0" fontId="15" fillId="12" borderId="2" xfId="1" applyFont="1" applyFill="1" applyBorder="1" applyAlignment="1" applyProtection="1">
      <alignment horizontal="center" shrinkToFit="1"/>
      <protection hidden="1"/>
    </xf>
    <xf numFmtId="0" fontId="10" fillId="2" borderId="6" xfId="1" applyFont="1" applyFill="1" applyBorder="1" applyAlignment="1" applyProtection="1">
      <alignment horizontal="distributed" vertical="center" shrinkToFit="1"/>
      <protection hidden="1"/>
    </xf>
    <xf numFmtId="0" fontId="10" fillId="2" borderId="10" xfId="1" applyFont="1" applyFill="1" applyBorder="1" applyAlignment="1" applyProtection="1">
      <alignment horizontal="distributed" vertical="center" shrinkToFit="1"/>
      <protection hidden="1"/>
    </xf>
    <xf numFmtId="0" fontId="10" fillId="2" borderId="12" xfId="1" applyFont="1" applyFill="1" applyBorder="1" applyAlignment="1" applyProtection="1">
      <alignment horizontal="distributed" vertical="center" shrinkToFit="1"/>
      <protection hidden="1"/>
    </xf>
    <xf numFmtId="0" fontId="10" fillId="2" borderId="23" xfId="1" applyFont="1" applyFill="1" applyBorder="1" applyAlignment="1" applyProtection="1">
      <alignment horizontal="distributed" vertical="center" shrinkToFit="1"/>
      <protection hidden="1"/>
    </xf>
    <xf numFmtId="0" fontId="10" fillId="2" borderId="0" xfId="1" applyFont="1" applyFill="1" applyBorder="1" applyAlignment="1" applyProtection="1">
      <alignment horizontal="distributed" vertical="center" shrinkToFit="1"/>
      <protection hidden="1"/>
    </xf>
    <xf numFmtId="0" fontId="10" fillId="2" borderId="21" xfId="1" applyFont="1" applyFill="1" applyBorder="1" applyAlignment="1" applyProtection="1">
      <alignment horizontal="distributed" vertical="center" shrinkToFit="1"/>
      <protection hidden="1"/>
    </xf>
    <xf numFmtId="0" fontId="10" fillId="2" borderId="4" xfId="1" applyFont="1" applyFill="1" applyBorder="1" applyAlignment="1" applyProtection="1">
      <alignment horizontal="distributed" vertical="center" shrinkToFit="1"/>
      <protection hidden="1"/>
    </xf>
    <xf numFmtId="0" fontId="10" fillId="2" borderId="7" xfId="1" applyFont="1" applyFill="1" applyBorder="1" applyAlignment="1" applyProtection="1">
      <alignment horizontal="distributed" vertical="center" shrinkToFit="1"/>
      <protection hidden="1"/>
    </xf>
    <xf numFmtId="0" fontId="10" fillId="2" borderId="2" xfId="1" applyFont="1" applyFill="1" applyBorder="1" applyAlignment="1" applyProtection="1">
      <alignment horizontal="distributed" vertical="center" shrinkToFit="1"/>
      <protection hidden="1"/>
    </xf>
    <xf numFmtId="0" fontId="31" fillId="2" borderId="6" xfId="1" applyFont="1" applyFill="1" applyBorder="1" applyAlignment="1" applyProtection="1">
      <alignment horizontal="center" vertical="center"/>
      <protection hidden="1"/>
    </xf>
    <xf numFmtId="0" fontId="31" fillId="2" borderId="12" xfId="1" applyFont="1" applyFill="1" applyBorder="1" applyAlignment="1" applyProtection="1">
      <alignment horizontal="center" vertical="center"/>
      <protection hidden="1"/>
    </xf>
    <xf numFmtId="0" fontId="31" fillId="2" borderId="23" xfId="1" applyFont="1" applyFill="1" applyBorder="1" applyAlignment="1" applyProtection="1">
      <alignment horizontal="center" vertical="center"/>
      <protection hidden="1"/>
    </xf>
    <xf numFmtId="0" fontId="31" fillId="2" borderId="21" xfId="1" applyFont="1" applyFill="1" applyBorder="1" applyAlignment="1" applyProtection="1">
      <alignment horizontal="center" vertical="center"/>
      <protection hidden="1"/>
    </xf>
    <xf numFmtId="0" fontId="31" fillId="2" borderId="4" xfId="1" applyFont="1" applyFill="1" applyBorder="1" applyAlignment="1" applyProtection="1">
      <alignment horizontal="center" vertical="center"/>
      <protection hidden="1"/>
    </xf>
    <xf numFmtId="0" fontId="31" fillId="2" borderId="2" xfId="1" applyFont="1" applyFill="1" applyBorder="1" applyAlignment="1" applyProtection="1">
      <alignment horizontal="center" vertical="center"/>
      <protection hidden="1"/>
    </xf>
    <xf numFmtId="0" fontId="102" fillId="16" borderId="0" xfId="1" applyFont="1" applyFill="1" applyBorder="1" applyAlignment="1" applyProtection="1">
      <alignment horizontal="center" vertical="center"/>
      <protection hidden="1"/>
    </xf>
    <xf numFmtId="0" fontId="102" fillId="16" borderId="7" xfId="1" applyFont="1" applyFill="1" applyBorder="1" applyAlignment="1" applyProtection="1">
      <alignment horizontal="center" vertical="center"/>
      <protection hidden="1"/>
    </xf>
    <xf numFmtId="0" fontId="9" fillId="16" borderId="0" xfId="1" applyFont="1" applyFill="1" applyBorder="1" applyAlignment="1" applyProtection="1">
      <alignment horizontal="center" vertical="top"/>
      <protection hidden="1"/>
    </xf>
    <xf numFmtId="0" fontId="9" fillId="16" borderId="7" xfId="1" applyFont="1" applyFill="1" applyBorder="1" applyAlignment="1" applyProtection="1">
      <alignment horizontal="center" vertical="top"/>
      <protection hidden="1"/>
    </xf>
    <xf numFmtId="0" fontId="21" fillId="2" borderId="6" xfId="1" applyNumberFormat="1" applyFont="1" applyFill="1" applyBorder="1" applyAlignment="1" applyProtection="1">
      <alignment horizontal="center" vertical="center" shrinkToFit="1"/>
      <protection hidden="1"/>
    </xf>
    <xf numFmtId="0" fontId="21" fillId="2" borderId="10" xfId="1" applyNumberFormat="1" applyFont="1" applyFill="1" applyBorder="1" applyAlignment="1" applyProtection="1">
      <alignment horizontal="center" vertical="center" shrinkToFit="1"/>
      <protection hidden="1"/>
    </xf>
    <xf numFmtId="0" fontId="21" fillId="2" borderId="12" xfId="1" applyNumberFormat="1" applyFont="1" applyFill="1" applyBorder="1" applyAlignment="1" applyProtection="1">
      <alignment horizontal="center" vertical="center" shrinkToFit="1"/>
      <protection hidden="1"/>
    </xf>
    <xf numFmtId="0" fontId="21" fillId="2" borderId="23" xfId="1" applyNumberFormat="1" applyFont="1" applyFill="1" applyBorder="1" applyAlignment="1" applyProtection="1">
      <alignment horizontal="center" vertical="center" shrinkToFit="1"/>
      <protection hidden="1"/>
    </xf>
    <xf numFmtId="0" fontId="21" fillId="2" borderId="0" xfId="1" applyNumberFormat="1" applyFont="1" applyFill="1" applyBorder="1" applyAlignment="1" applyProtection="1">
      <alignment horizontal="center" vertical="center" shrinkToFit="1"/>
      <protection hidden="1"/>
    </xf>
    <xf numFmtId="0" fontId="21" fillId="2" borderId="21" xfId="1" applyNumberFormat="1" applyFont="1" applyFill="1" applyBorder="1" applyAlignment="1" applyProtection="1">
      <alignment horizontal="center" vertical="center" shrinkToFit="1"/>
      <protection hidden="1"/>
    </xf>
    <xf numFmtId="0" fontId="21" fillId="2" borderId="4" xfId="1" applyNumberFormat="1" applyFont="1" applyFill="1" applyBorder="1" applyAlignment="1" applyProtection="1">
      <alignment horizontal="center" vertical="center" shrinkToFit="1"/>
      <protection hidden="1"/>
    </xf>
    <xf numFmtId="0" fontId="21" fillId="2" borderId="7" xfId="1" applyNumberFormat="1" applyFont="1" applyFill="1" applyBorder="1" applyAlignment="1" applyProtection="1">
      <alignment horizontal="center" vertical="center" shrinkToFit="1"/>
      <protection hidden="1"/>
    </xf>
    <xf numFmtId="0" fontId="21" fillId="2" borderId="2" xfId="1" applyNumberFormat="1" applyFont="1" applyFill="1" applyBorder="1" applyAlignment="1" applyProtection="1">
      <alignment horizontal="center" vertical="center" shrinkToFit="1"/>
      <protection hidden="1"/>
    </xf>
    <xf numFmtId="0" fontId="10" fillId="12" borderId="6" xfId="1" applyFont="1" applyFill="1" applyBorder="1" applyAlignment="1" applyProtection="1">
      <alignment horizontal="center" vertical="center" textRotation="255"/>
      <protection hidden="1"/>
    </xf>
    <xf numFmtId="0" fontId="10" fillId="12" borderId="12" xfId="1" applyFont="1" applyFill="1" applyBorder="1" applyAlignment="1" applyProtection="1">
      <alignment horizontal="center" vertical="center" textRotation="255"/>
      <protection hidden="1"/>
    </xf>
    <xf numFmtId="0" fontId="10" fillId="12" borderId="23" xfId="1" applyFont="1" applyFill="1" applyBorder="1" applyAlignment="1" applyProtection="1">
      <alignment horizontal="center" vertical="center" textRotation="255"/>
      <protection hidden="1"/>
    </xf>
    <xf numFmtId="0" fontId="10" fillId="12" borderId="21" xfId="1" applyFont="1" applyFill="1" applyBorder="1" applyAlignment="1" applyProtection="1">
      <alignment horizontal="center" vertical="center" textRotation="255"/>
      <protection hidden="1"/>
    </xf>
    <xf numFmtId="0" fontId="10" fillId="12" borderId="4" xfId="1" applyFont="1" applyFill="1" applyBorder="1" applyAlignment="1" applyProtection="1">
      <alignment horizontal="center" vertical="center" textRotation="255"/>
      <protection hidden="1"/>
    </xf>
    <xf numFmtId="0" fontId="10" fillId="12" borderId="2" xfId="1" applyFont="1" applyFill="1" applyBorder="1" applyAlignment="1" applyProtection="1">
      <alignment horizontal="center" vertical="center" textRotation="255"/>
      <protection hidden="1"/>
    </xf>
    <xf numFmtId="0" fontId="8" fillId="12" borderId="6" xfId="1" applyFont="1" applyFill="1" applyBorder="1" applyAlignment="1" applyProtection="1">
      <alignment horizontal="center" vertical="center" textRotation="255"/>
      <protection hidden="1"/>
    </xf>
    <xf numFmtId="0" fontId="8" fillId="12" borderId="10" xfId="1" applyFont="1" applyFill="1" applyBorder="1" applyAlignment="1" applyProtection="1">
      <alignment horizontal="center" vertical="center" textRotation="255"/>
      <protection hidden="1"/>
    </xf>
    <xf numFmtId="0" fontId="8" fillId="12" borderId="23" xfId="1" applyFont="1" applyFill="1" applyBorder="1" applyAlignment="1" applyProtection="1">
      <alignment horizontal="center" vertical="center" textRotation="255"/>
      <protection hidden="1"/>
    </xf>
    <xf numFmtId="0" fontId="8" fillId="12" borderId="0" xfId="1" applyFont="1" applyFill="1" applyBorder="1" applyAlignment="1" applyProtection="1">
      <alignment horizontal="center" vertical="center" textRotation="255"/>
      <protection hidden="1"/>
    </xf>
    <xf numFmtId="0" fontId="8" fillId="12" borderId="4" xfId="1" applyFont="1" applyFill="1" applyBorder="1" applyAlignment="1" applyProtection="1">
      <alignment horizontal="center" vertical="center" textRotation="255"/>
      <protection hidden="1"/>
    </xf>
    <xf numFmtId="0" fontId="8" fillId="12" borderId="7" xfId="1" applyFont="1" applyFill="1" applyBorder="1" applyAlignment="1" applyProtection="1">
      <alignment horizontal="center" vertical="center" textRotation="255"/>
      <protection hidden="1"/>
    </xf>
    <xf numFmtId="0" fontId="11" fillId="2" borderId="10" xfId="1" applyFont="1" applyFill="1" applyBorder="1" applyAlignment="1" applyProtection="1">
      <alignment horizontal="left"/>
      <protection hidden="1"/>
    </xf>
    <xf numFmtId="0" fontId="11" fillId="2" borderId="0" xfId="1" applyFont="1" applyFill="1" applyBorder="1" applyAlignment="1" applyProtection="1">
      <alignment horizontal="left"/>
      <protection hidden="1"/>
    </xf>
    <xf numFmtId="0" fontId="9" fillId="16" borderId="0" xfId="1" applyFont="1" applyFill="1" applyBorder="1" applyAlignment="1" applyProtection="1">
      <alignment horizontal="left" vertical="center" shrinkToFit="1"/>
      <protection hidden="1"/>
    </xf>
    <xf numFmtId="0" fontId="9" fillId="16" borderId="7" xfId="1" applyFont="1" applyFill="1" applyBorder="1" applyAlignment="1" applyProtection="1">
      <alignment horizontal="left" vertical="center" shrinkToFit="1"/>
      <protection hidden="1"/>
    </xf>
    <xf numFmtId="0" fontId="9" fillId="16" borderId="10" xfId="1" applyFont="1" applyFill="1" applyBorder="1" applyAlignment="1" applyProtection="1">
      <alignment horizontal="center" shrinkToFit="1"/>
      <protection hidden="1"/>
    </xf>
    <xf numFmtId="0" fontId="9" fillId="16" borderId="0" xfId="1" applyFont="1" applyFill="1" applyBorder="1" applyAlignment="1" applyProtection="1">
      <alignment horizontal="center" shrinkToFit="1"/>
      <protection hidden="1"/>
    </xf>
    <xf numFmtId="0" fontId="29" fillId="2" borderId="6" xfId="1" applyFont="1" applyFill="1" applyBorder="1" applyAlignment="1" applyProtection="1">
      <alignment horizontal="center" vertical="center"/>
      <protection hidden="1"/>
    </xf>
    <xf numFmtId="0" fontId="29" fillId="2" borderId="10" xfId="1" applyFont="1" applyFill="1" applyBorder="1" applyAlignment="1" applyProtection="1">
      <alignment horizontal="center" vertical="center"/>
      <protection hidden="1"/>
    </xf>
    <xf numFmtId="0" fontId="29" fillId="2" borderId="12" xfId="1" applyFont="1" applyFill="1" applyBorder="1" applyAlignment="1" applyProtection="1">
      <alignment horizontal="center" vertical="center"/>
      <protection hidden="1"/>
    </xf>
    <xf numFmtId="0" fontId="29" fillId="2" borderId="4" xfId="1" applyFont="1" applyFill="1" applyBorder="1" applyAlignment="1" applyProtection="1">
      <alignment horizontal="center" vertical="center"/>
      <protection hidden="1"/>
    </xf>
    <xf numFmtId="0" fontId="29" fillId="2" borderId="7" xfId="1" applyFont="1" applyFill="1" applyBorder="1" applyAlignment="1" applyProtection="1">
      <alignment horizontal="center" vertical="center"/>
      <protection hidden="1"/>
    </xf>
    <xf numFmtId="0" fontId="29" fillId="2" borderId="2" xfId="1" applyFont="1" applyFill="1" applyBorder="1" applyAlignment="1" applyProtection="1">
      <alignment horizontal="center" vertical="center"/>
      <protection hidden="1"/>
    </xf>
    <xf numFmtId="0" fontId="102" fillId="2" borderId="6" xfId="1" applyFont="1" applyFill="1" applyBorder="1" applyAlignment="1" applyProtection="1">
      <alignment horizontal="distributed" vertical="center"/>
      <protection hidden="1"/>
    </xf>
    <xf numFmtId="0" fontId="102" fillId="2" borderId="10" xfId="1" applyFont="1" applyFill="1" applyBorder="1" applyAlignment="1" applyProtection="1">
      <alignment horizontal="distributed" vertical="center"/>
      <protection hidden="1"/>
    </xf>
    <xf numFmtId="0" fontId="102" fillId="2" borderId="12" xfId="1" applyFont="1" applyFill="1" applyBorder="1" applyAlignment="1" applyProtection="1">
      <alignment horizontal="distributed" vertical="center"/>
      <protection hidden="1"/>
    </xf>
    <xf numFmtId="0" fontId="102" fillId="2" borderId="23" xfId="1" applyFont="1" applyFill="1" applyBorder="1" applyAlignment="1" applyProtection="1">
      <alignment horizontal="distributed" vertical="center"/>
      <protection hidden="1"/>
    </xf>
    <xf numFmtId="0" fontId="102" fillId="2" borderId="0" xfId="1" applyFont="1" applyFill="1" applyBorder="1" applyAlignment="1" applyProtection="1">
      <alignment horizontal="distributed" vertical="center"/>
      <protection hidden="1"/>
    </xf>
    <xf numFmtId="0" fontId="102" fillId="2" borderId="21" xfId="1" applyFont="1" applyFill="1" applyBorder="1" applyAlignment="1" applyProtection="1">
      <alignment horizontal="distributed" vertical="center"/>
      <protection hidden="1"/>
    </xf>
    <xf numFmtId="0" fontId="102" fillId="2" borderId="4" xfId="1" applyFont="1" applyFill="1" applyBorder="1" applyAlignment="1" applyProtection="1">
      <alignment horizontal="distributed" vertical="center"/>
      <protection hidden="1"/>
    </xf>
    <xf numFmtId="0" fontId="102" fillId="2" borderId="7" xfId="1" applyFont="1" applyFill="1" applyBorder="1" applyAlignment="1" applyProtection="1">
      <alignment horizontal="distributed" vertical="center"/>
      <protection hidden="1"/>
    </xf>
    <xf numFmtId="0" fontId="102" fillId="2" borderId="2" xfId="1" applyFont="1" applyFill="1" applyBorder="1" applyAlignment="1" applyProtection="1">
      <alignment horizontal="distributed" vertical="center"/>
      <protection hidden="1"/>
    </xf>
    <xf numFmtId="0" fontId="16" fillId="2" borderId="15" xfId="1" applyFont="1" applyFill="1" applyBorder="1" applyAlignment="1" applyProtection="1">
      <alignment horizontal="left" vertical="top" wrapText="1"/>
      <protection hidden="1"/>
    </xf>
    <xf numFmtId="0" fontId="16" fillId="2" borderId="20" xfId="1" applyFont="1" applyFill="1" applyBorder="1" applyAlignment="1" applyProtection="1">
      <alignment horizontal="left" vertical="top"/>
      <protection hidden="1"/>
    </xf>
    <xf numFmtId="0" fontId="16" fillId="2" borderId="16" xfId="1" applyFont="1" applyFill="1" applyBorder="1" applyAlignment="1" applyProtection="1">
      <alignment horizontal="left" vertical="top"/>
      <protection hidden="1"/>
    </xf>
    <xf numFmtId="0" fontId="16" fillId="2" borderId="0" xfId="1" applyFont="1" applyFill="1" applyBorder="1" applyAlignment="1" applyProtection="1">
      <alignment horizontal="left" vertical="top"/>
      <protection hidden="1"/>
    </xf>
    <xf numFmtId="0" fontId="15" fillId="12" borderId="6" xfId="1" applyFont="1" applyFill="1" applyBorder="1" applyAlignment="1" applyProtection="1">
      <alignment horizontal="center" shrinkToFit="1"/>
      <protection hidden="1"/>
    </xf>
    <xf numFmtId="0" fontId="15" fillId="12" borderId="23" xfId="1" applyFont="1" applyFill="1" applyBorder="1" applyAlignment="1" applyProtection="1">
      <alignment horizontal="center" shrinkToFit="1"/>
      <protection hidden="1"/>
    </xf>
    <xf numFmtId="0" fontId="15" fillId="12" borderId="4" xfId="1" applyFont="1" applyFill="1" applyBorder="1" applyAlignment="1" applyProtection="1">
      <alignment horizontal="center" shrinkToFit="1"/>
      <protection hidden="1"/>
    </xf>
    <xf numFmtId="0" fontId="21" fillId="2" borderId="6" xfId="1" applyFont="1" applyFill="1" applyBorder="1" applyAlignment="1" applyProtection="1">
      <alignment horizontal="center" vertical="center" justifyLastLine="1"/>
      <protection hidden="1"/>
    </xf>
    <xf numFmtId="0" fontId="21" fillId="2" borderId="10" xfId="1" applyFont="1" applyFill="1" applyBorder="1" applyAlignment="1" applyProtection="1">
      <alignment horizontal="center" vertical="center" justifyLastLine="1"/>
      <protection hidden="1"/>
    </xf>
    <xf numFmtId="0" fontId="21" fillId="2" borderId="12" xfId="1" applyFont="1" applyFill="1" applyBorder="1" applyAlignment="1" applyProtection="1">
      <alignment horizontal="center" vertical="center" justifyLastLine="1"/>
      <protection hidden="1"/>
    </xf>
    <xf numFmtId="0" fontId="21" fillId="2" borderId="23" xfId="1" applyFont="1" applyFill="1" applyBorder="1" applyAlignment="1" applyProtection="1">
      <alignment horizontal="center" vertical="center" justifyLastLine="1"/>
      <protection hidden="1"/>
    </xf>
    <xf numFmtId="0" fontId="21" fillId="2" borderId="0" xfId="1" applyFont="1" applyFill="1" applyBorder="1" applyAlignment="1" applyProtection="1">
      <alignment horizontal="center" vertical="center" justifyLastLine="1"/>
      <protection hidden="1"/>
    </xf>
    <xf numFmtId="0" fontId="21" fillId="2" borderId="21" xfId="1" applyFont="1" applyFill="1" applyBorder="1" applyAlignment="1" applyProtection="1">
      <alignment horizontal="center" vertical="center" justifyLastLine="1"/>
      <protection hidden="1"/>
    </xf>
    <xf numFmtId="0" fontId="21" fillId="2" borderId="4" xfId="1" applyFont="1" applyFill="1" applyBorder="1" applyAlignment="1" applyProtection="1">
      <alignment horizontal="center" vertical="center" justifyLastLine="1"/>
      <protection hidden="1"/>
    </xf>
    <xf numFmtId="0" fontId="21" fillId="2" borderId="7" xfId="1" applyFont="1" applyFill="1" applyBorder="1" applyAlignment="1" applyProtection="1">
      <alignment horizontal="center" vertical="center" justifyLastLine="1"/>
      <protection hidden="1"/>
    </xf>
    <xf numFmtId="0" fontId="21" fillId="2" borderId="2" xfId="1" applyFont="1" applyFill="1" applyBorder="1" applyAlignment="1" applyProtection="1">
      <alignment horizontal="center" vertical="center" justifyLastLine="1"/>
      <protection hidden="1"/>
    </xf>
    <xf numFmtId="0" fontId="21" fillId="2" borderId="24" xfId="1" applyFont="1" applyFill="1" applyBorder="1" applyAlignment="1" applyProtection="1">
      <alignment horizontal="center" vertical="center"/>
      <protection hidden="1"/>
    </xf>
    <xf numFmtId="0" fontId="21" fillId="2" borderId="20" xfId="1" applyFont="1" applyFill="1" applyBorder="1" applyAlignment="1" applyProtection="1">
      <alignment horizontal="center" vertical="center"/>
      <protection hidden="1"/>
    </xf>
    <xf numFmtId="0" fontId="21" fillId="2" borderId="32" xfId="1" applyFont="1" applyFill="1" applyBorder="1" applyAlignment="1" applyProtection="1">
      <alignment horizontal="center" vertical="center"/>
      <protection hidden="1"/>
    </xf>
    <xf numFmtId="38" fontId="100" fillId="2" borderId="24" xfId="3" applyFont="1" applyFill="1" applyBorder="1" applyAlignment="1" applyProtection="1">
      <alignment horizontal="right" vertical="center" shrinkToFit="1"/>
      <protection hidden="1"/>
    </xf>
    <xf numFmtId="38" fontId="100" fillId="2" borderId="20" xfId="3" applyFont="1" applyFill="1" applyBorder="1" applyAlignment="1" applyProtection="1">
      <alignment horizontal="right" vertical="center" shrinkToFit="1"/>
      <protection hidden="1"/>
    </xf>
    <xf numFmtId="38" fontId="100" fillId="2" borderId="23" xfId="3" applyFont="1" applyFill="1" applyBorder="1" applyAlignment="1" applyProtection="1">
      <alignment horizontal="right" vertical="center" shrinkToFit="1"/>
      <protection hidden="1"/>
    </xf>
    <xf numFmtId="38" fontId="100" fillId="2" borderId="0" xfId="3" applyFont="1" applyFill="1" applyBorder="1" applyAlignment="1" applyProtection="1">
      <alignment horizontal="right" vertical="center" shrinkToFit="1"/>
      <protection hidden="1"/>
    </xf>
    <xf numFmtId="38" fontId="100" fillId="2" borderId="4" xfId="3" applyFont="1" applyFill="1" applyBorder="1" applyAlignment="1" applyProtection="1">
      <alignment horizontal="right" vertical="center" shrinkToFit="1"/>
      <protection hidden="1"/>
    </xf>
    <xf numFmtId="38" fontId="100" fillId="2" borderId="7" xfId="3" applyFont="1" applyFill="1" applyBorder="1" applyAlignment="1" applyProtection="1">
      <alignment horizontal="right" vertical="center" shrinkToFit="1"/>
      <protection hidden="1"/>
    </xf>
    <xf numFmtId="0" fontId="22" fillId="2" borderId="69" xfId="1" applyFont="1" applyFill="1" applyBorder="1" applyAlignment="1" applyProtection="1">
      <alignment horizontal="right" vertical="top"/>
      <protection hidden="1"/>
    </xf>
    <xf numFmtId="0" fontId="22" fillId="2" borderId="70" xfId="1" applyFont="1" applyFill="1" applyBorder="1" applyAlignment="1" applyProtection="1">
      <alignment horizontal="right" vertical="top"/>
      <protection hidden="1"/>
    </xf>
    <xf numFmtId="0" fontId="9" fillId="12" borderId="6" xfId="1" applyFont="1" applyFill="1" applyBorder="1" applyAlignment="1" applyProtection="1">
      <alignment horizontal="center" shrinkToFit="1"/>
      <protection hidden="1"/>
    </xf>
    <xf numFmtId="0" fontId="9" fillId="12" borderId="10" xfId="1" applyFont="1" applyFill="1" applyBorder="1" applyAlignment="1" applyProtection="1">
      <alignment horizontal="center" shrinkToFit="1"/>
      <protection hidden="1"/>
    </xf>
    <xf numFmtId="0" fontId="9" fillId="12" borderId="23" xfId="1" applyFont="1" applyFill="1" applyBorder="1" applyAlignment="1" applyProtection="1">
      <alignment horizontal="center" shrinkToFit="1"/>
      <protection hidden="1"/>
    </xf>
    <xf numFmtId="0" fontId="9" fillId="12" borderId="0" xfId="1" applyFont="1" applyFill="1" applyBorder="1" applyAlignment="1" applyProtection="1">
      <alignment horizontal="center" shrinkToFit="1"/>
      <protection hidden="1"/>
    </xf>
    <xf numFmtId="0" fontId="9" fillId="12" borderId="4" xfId="1" applyFont="1" applyFill="1" applyBorder="1" applyAlignment="1" applyProtection="1">
      <alignment horizontal="center" shrinkToFit="1"/>
      <protection hidden="1"/>
    </xf>
    <xf numFmtId="0" fontId="9" fillId="12" borderId="7" xfId="1" applyFont="1" applyFill="1" applyBorder="1" applyAlignment="1" applyProtection="1">
      <alignment horizontal="center" shrinkToFit="1"/>
      <protection hidden="1"/>
    </xf>
    <xf numFmtId="0" fontId="10" fillId="12" borderId="0" xfId="1" applyFont="1" applyFill="1" applyBorder="1" applyAlignment="1" applyProtection="1">
      <alignment horizontal="center" vertical="center"/>
      <protection hidden="1"/>
    </xf>
    <xf numFmtId="0" fontId="10" fillId="12" borderId="21" xfId="1" applyFont="1" applyFill="1" applyBorder="1" applyAlignment="1" applyProtection="1">
      <alignment horizontal="center" vertical="center"/>
      <protection hidden="1"/>
    </xf>
    <xf numFmtId="0" fontId="10" fillId="12" borderId="7" xfId="1" applyFont="1" applyFill="1" applyBorder="1" applyAlignment="1" applyProtection="1">
      <alignment horizontal="center" vertical="center"/>
      <protection hidden="1"/>
    </xf>
    <xf numFmtId="0" fontId="10" fillId="12" borderId="2" xfId="1" applyFont="1" applyFill="1" applyBorder="1" applyAlignment="1" applyProtection="1">
      <alignment horizontal="center" vertical="center"/>
      <protection hidden="1"/>
    </xf>
    <xf numFmtId="0" fontId="15" fillId="12" borderId="6" xfId="1" applyFont="1" applyFill="1" applyBorder="1" applyAlignment="1" applyProtection="1">
      <alignment horizontal="right" vertical="center"/>
      <protection hidden="1"/>
    </xf>
    <xf numFmtId="0" fontId="15" fillId="12" borderId="10" xfId="1" applyFont="1" applyFill="1" applyBorder="1" applyAlignment="1" applyProtection="1">
      <alignment horizontal="right" vertical="center"/>
      <protection hidden="1"/>
    </xf>
    <xf numFmtId="0" fontId="15" fillId="12" borderId="23" xfId="1" applyFont="1" applyFill="1" applyBorder="1" applyAlignment="1" applyProtection="1">
      <alignment horizontal="right" vertical="center"/>
      <protection hidden="1"/>
    </xf>
    <xf numFmtId="0" fontId="15" fillId="12" borderId="0" xfId="1" applyFont="1" applyFill="1" applyBorder="1" applyAlignment="1" applyProtection="1">
      <alignment horizontal="right" vertical="center"/>
      <protection hidden="1"/>
    </xf>
    <xf numFmtId="0" fontId="15" fillId="12" borderId="4" xfId="1" applyFont="1" applyFill="1" applyBorder="1" applyAlignment="1" applyProtection="1">
      <alignment horizontal="right" vertical="center"/>
      <protection hidden="1"/>
    </xf>
    <xf numFmtId="0" fontId="15" fillId="12" borderId="7" xfId="1" applyFont="1" applyFill="1" applyBorder="1" applyAlignment="1" applyProtection="1">
      <alignment horizontal="right" vertical="center"/>
      <protection hidden="1"/>
    </xf>
    <xf numFmtId="0" fontId="23" fillId="2" borderId="27" xfId="1" applyFont="1" applyFill="1" applyBorder="1" applyAlignment="1" applyProtection="1">
      <alignment horizontal="center" vertical="center"/>
      <protection hidden="1"/>
    </xf>
    <xf numFmtId="0" fontId="23" fillId="2" borderId="31" xfId="1" applyFont="1" applyFill="1" applyBorder="1" applyAlignment="1" applyProtection="1">
      <alignment horizontal="center" vertical="center"/>
      <protection hidden="1"/>
    </xf>
    <xf numFmtId="0" fontId="23" fillId="2" borderId="35" xfId="1" applyFont="1" applyFill="1" applyBorder="1" applyAlignment="1" applyProtection="1">
      <alignment horizontal="center" vertical="center"/>
      <protection hidden="1"/>
    </xf>
    <xf numFmtId="0" fontId="23" fillId="2" borderId="26" xfId="1" applyFont="1" applyFill="1" applyBorder="1" applyAlignment="1" applyProtection="1">
      <alignment horizontal="center" vertical="center"/>
      <protection hidden="1"/>
    </xf>
    <xf numFmtId="0" fontId="23" fillId="2" borderId="30" xfId="1" applyFont="1" applyFill="1" applyBorder="1" applyAlignment="1" applyProtection="1">
      <alignment horizontal="center" vertical="center"/>
      <protection hidden="1"/>
    </xf>
    <xf numFmtId="0" fontId="23" fillId="2" borderId="34" xfId="1" applyFont="1" applyFill="1" applyBorder="1" applyAlignment="1" applyProtection="1">
      <alignment horizontal="center" vertical="center"/>
      <protection hidden="1"/>
    </xf>
    <xf numFmtId="0" fontId="16" fillId="2" borderId="16" xfId="1" applyFont="1" applyFill="1" applyBorder="1" applyAlignment="1" applyProtection="1">
      <alignment horizontal="left" wrapText="1"/>
      <protection hidden="1"/>
    </xf>
    <xf numFmtId="0" fontId="16" fillId="2" borderId="0" xfId="1" applyFont="1" applyFill="1" applyBorder="1" applyAlignment="1" applyProtection="1">
      <alignment horizontal="left" wrapText="1"/>
      <protection hidden="1"/>
    </xf>
    <xf numFmtId="0" fontId="16" fillId="2" borderId="21" xfId="1" applyFont="1" applyFill="1" applyBorder="1" applyAlignment="1" applyProtection="1">
      <alignment horizontal="left" wrapText="1"/>
      <protection hidden="1"/>
    </xf>
    <xf numFmtId="0" fontId="23" fillId="2" borderId="25" xfId="1" applyFont="1" applyFill="1" applyBorder="1" applyAlignment="1" applyProtection="1">
      <alignment horizontal="center" vertical="center"/>
      <protection hidden="1"/>
    </xf>
    <xf numFmtId="0" fontId="23" fillId="2" borderId="29" xfId="1" applyFont="1" applyFill="1" applyBorder="1" applyAlignment="1" applyProtection="1">
      <alignment horizontal="center" vertical="center"/>
      <protection hidden="1"/>
    </xf>
    <xf numFmtId="0" fontId="23" fillId="2" borderId="33" xfId="1" applyFont="1" applyFill="1" applyBorder="1" applyAlignment="1" applyProtection="1">
      <alignment horizontal="center" vertical="center"/>
      <protection hidden="1"/>
    </xf>
    <xf numFmtId="0" fontId="23" fillId="2" borderId="47" xfId="1" applyFont="1" applyFill="1" applyBorder="1" applyAlignment="1" applyProtection="1">
      <alignment horizontal="center" vertical="center"/>
      <protection hidden="1"/>
    </xf>
    <xf numFmtId="0" fontId="23" fillId="2" borderId="48" xfId="1" applyFont="1" applyFill="1" applyBorder="1" applyAlignment="1" applyProtection="1">
      <alignment horizontal="center" vertical="center"/>
      <protection hidden="1"/>
    </xf>
    <xf numFmtId="0" fontId="33" fillId="2" borderId="6" xfId="1" applyFont="1" applyFill="1" applyBorder="1" applyAlignment="1" applyProtection="1">
      <alignment horizontal="center" vertical="center"/>
      <protection hidden="1"/>
    </xf>
    <xf numFmtId="0" fontId="33" fillId="2" borderId="10" xfId="1" applyFont="1" applyFill="1" applyBorder="1" applyAlignment="1" applyProtection="1">
      <alignment horizontal="center" vertical="center"/>
      <protection hidden="1"/>
    </xf>
    <xf numFmtId="0" fontId="33" fillId="2" borderId="12" xfId="1" applyFont="1" applyFill="1" applyBorder="1" applyAlignment="1" applyProtection="1">
      <alignment horizontal="center" vertical="center"/>
      <protection hidden="1"/>
    </xf>
    <xf numFmtId="0" fontId="33" fillId="2" borderId="23" xfId="1" applyFont="1" applyFill="1" applyBorder="1" applyAlignment="1" applyProtection="1">
      <alignment horizontal="center" vertical="center"/>
      <protection hidden="1"/>
    </xf>
    <xf numFmtId="0" fontId="33" fillId="2" borderId="0" xfId="1" applyFont="1" applyFill="1" applyBorder="1" applyAlignment="1" applyProtection="1">
      <alignment horizontal="center" vertical="center"/>
      <protection hidden="1"/>
    </xf>
    <xf numFmtId="0" fontId="33" fillId="2" borderId="21" xfId="1" applyFont="1" applyFill="1" applyBorder="1" applyAlignment="1" applyProtection="1">
      <alignment horizontal="center" vertical="center"/>
      <protection hidden="1"/>
    </xf>
    <xf numFmtId="0" fontId="33" fillId="2" borderId="4" xfId="1" applyFont="1" applyFill="1" applyBorder="1" applyAlignment="1" applyProtection="1">
      <alignment horizontal="center" vertical="center"/>
      <protection hidden="1"/>
    </xf>
    <xf numFmtId="0" fontId="33" fillId="2" borderId="7" xfId="1" applyFont="1" applyFill="1" applyBorder="1" applyAlignment="1" applyProtection="1">
      <alignment horizontal="center" vertical="center"/>
      <protection hidden="1"/>
    </xf>
    <xf numFmtId="0" fontId="33" fillId="2" borderId="2" xfId="1" applyFont="1" applyFill="1" applyBorder="1" applyAlignment="1" applyProtection="1">
      <alignment horizontal="center" vertical="center"/>
      <protection hidden="1"/>
    </xf>
    <xf numFmtId="0" fontId="10" fillId="2" borderId="6" xfId="1" applyFont="1" applyFill="1" applyBorder="1" applyAlignment="1" applyProtection="1">
      <alignment horizontal="center" vertical="center"/>
      <protection hidden="1"/>
    </xf>
    <xf numFmtId="0" fontId="10" fillId="2" borderId="23" xfId="1" applyFont="1" applyFill="1" applyBorder="1" applyAlignment="1" applyProtection="1">
      <alignment horizontal="center" vertical="center"/>
      <protection hidden="1"/>
    </xf>
    <xf numFmtId="0" fontId="10" fillId="2" borderId="0" xfId="1" applyFont="1" applyFill="1" applyBorder="1" applyAlignment="1" applyProtection="1">
      <alignment horizontal="center" vertical="center"/>
      <protection hidden="1"/>
    </xf>
    <xf numFmtId="0" fontId="10" fillId="2" borderId="21" xfId="1" applyFont="1" applyFill="1" applyBorder="1" applyAlignment="1" applyProtection="1">
      <alignment horizontal="center" vertical="center"/>
      <protection hidden="1"/>
    </xf>
    <xf numFmtId="0" fontId="10" fillId="2" borderId="4" xfId="1" applyFont="1" applyFill="1" applyBorder="1" applyAlignment="1" applyProtection="1">
      <alignment horizontal="center" vertical="center"/>
      <protection hidden="1"/>
    </xf>
    <xf numFmtId="0" fontId="10" fillId="2" borderId="2" xfId="1" applyFont="1" applyFill="1" applyBorder="1" applyAlignment="1" applyProtection="1">
      <alignment horizontal="center" vertical="center"/>
      <protection hidden="1"/>
    </xf>
    <xf numFmtId="0" fontId="9" fillId="12" borderId="6" xfId="1" applyFont="1" applyFill="1" applyBorder="1" applyAlignment="1" applyProtection="1">
      <alignment horizontal="center" vertical="center" shrinkToFit="1"/>
      <protection hidden="1"/>
    </xf>
    <xf numFmtId="0" fontId="9" fillId="12" borderId="10" xfId="1" applyFont="1" applyFill="1" applyBorder="1" applyAlignment="1" applyProtection="1">
      <alignment horizontal="center" vertical="center" shrinkToFit="1"/>
      <protection hidden="1"/>
    </xf>
    <xf numFmtId="0" fontId="9" fillId="12" borderId="12" xfId="1" applyFont="1" applyFill="1" applyBorder="1" applyAlignment="1" applyProtection="1">
      <alignment horizontal="center" vertical="center" shrinkToFit="1"/>
      <protection hidden="1"/>
    </xf>
    <xf numFmtId="0" fontId="9" fillId="12" borderId="23" xfId="1" applyFont="1" applyFill="1" applyBorder="1" applyAlignment="1" applyProtection="1">
      <alignment horizontal="center" vertical="center" shrinkToFit="1"/>
      <protection hidden="1"/>
    </xf>
    <xf numFmtId="0" fontId="9" fillId="12" borderId="0" xfId="1" applyFont="1" applyFill="1" applyBorder="1" applyAlignment="1" applyProtection="1">
      <alignment horizontal="center" vertical="center" shrinkToFit="1"/>
      <protection hidden="1"/>
    </xf>
    <xf numFmtId="0" fontId="9" fillId="12" borderId="21" xfId="1" applyFont="1" applyFill="1" applyBorder="1" applyAlignment="1" applyProtection="1">
      <alignment horizontal="center" vertical="center" shrinkToFit="1"/>
      <protection hidden="1"/>
    </xf>
    <xf numFmtId="0" fontId="9" fillId="12" borderId="4" xfId="1" applyFont="1" applyFill="1" applyBorder="1" applyAlignment="1" applyProtection="1">
      <alignment horizontal="center" vertical="center" shrinkToFit="1"/>
      <protection hidden="1"/>
    </xf>
    <xf numFmtId="0" fontId="9" fillId="12" borderId="7" xfId="1" applyFont="1" applyFill="1" applyBorder="1" applyAlignment="1" applyProtection="1">
      <alignment horizontal="center" vertical="center" shrinkToFit="1"/>
      <protection hidden="1"/>
    </xf>
    <xf numFmtId="0" fontId="9" fillId="12" borderId="2" xfId="1" applyFont="1" applyFill="1" applyBorder="1" applyAlignment="1" applyProtection="1">
      <alignment horizontal="center" vertical="center" shrinkToFit="1"/>
      <protection hidden="1"/>
    </xf>
    <xf numFmtId="0" fontId="16" fillId="2" borderId="16" xfId="1" applyFont="1" applyFill="1" applyBorder="1" applyAlignment="1" applyProtection="1">
      <alignment horizontal="center" vertical="top"/>
      <protection hidden="1"/>
    </xf>
    <xf numFmtId="0" fontId="16" fillId="2" borderId="0" xfId="1" applyFont="1" applyFill="1" applyBorder="1" applyAlignment="1" applyProtection="1">
      <alignment horizontal="center" vertical="top"/>
      <protection hidden="1"/>
    </xf>
    <xf numFmtId="0" fontId="16" fillId="2" borderId="21" xfId="1" applyFont="1" applyFill="1" applyBorder="1" applyAlignment="1" applyProtection="1">
      <alignment horizontal="center" vertical="top"/>
      <protection hidden="1"/>
    </xf>
    <xf numFmtId="0" fontId="16" fillId="2" borderId="17" xfId="1" applyFont="1" applyFill="1" applyBorder="1" applyAlignment="1" applyProtection="1">
      <alignment horizontal="center" vertical="top"/>
      <protection hidden="1"/>
    </xf>
    <xf numFmtId="0" fontId="16" fillId="2" borderId="7" xfId="1" applyFont="1" applyFill="1" applyBorder="1" applyAlignment="1" applyProtection="1">
      <alignment horizontal="center" vertical="top"/>
      <protection hidden="1"/>
    </xf>
    <xf numFmtId="0" fontId="16" fillId="2" borderId="2" xfId="1" applyFont="1" applyFill="1" applyBorder="1" applyAlignment="1" applyProtection="1">
      <alignment horizontal="center" vertical="top"/>
      <protection hidden="1"/>
    </xf>
    <xf numFmtId="38" fontId="102" fillId="2" borderId="6" xfId="1" applyNumberFormat="1" applyFont="1" applyFill="1" applyBorder="1" applyAlignment="1" applyProtection="1">
      <alignment horizontal="right" vertical="center" shrinkToFit="1"/>
      <protection hidden="1"/>
    </xf>
    <xf numFmtId="0" fontId="102" fillId="2" borderId="10" xfId="1" applyNumberFormat="1" applyFont="1" applyFill="1" applyBorder="1" applyAlignment="1" applyProtection="1">
      <alignment horizontal="right" vertical="center" shrinkToFit="1"/>
      <protection hidden="1"/>
    </xf>
    <xf numFmtId="0" fontId="102" fillId="2" borderId="23" xfId="1" applyNumberFormat="1" applyFont="1" applyFill="1" applyBorder="1" applyAlignment="1" applyProtection="1">
      <alignment horizontal="right" vertical="center" shrinkToFit="1"/>
      <protection hidden="1"/>
    </xf>
    <xf numFmtId="0" fontId="102" fillId="2" borderId="0" xfId="1" applyNumberFormat="1" applyFont="1" applyFill="1" applyBorder="1" applyAlignment="1" applyProtection="1">
      <alignment horizontal="right" vertical="center" shrinkToFit="1"/>
      <protection hidden="1"/>
    </xf>
    <xf numFmtId="0" fontId="22" fillId="2" borderId="12" xfId="1" applyFont="1" applyFill="1" applyBorder="1" applyAlignment="1" applyProtection="1">
      <alignment horizontal="center" vertical="top"/>
      <protection hidden="1"/>
    </xf>
    <xf numFmtId="0" fontId="22" fillId="2" borderId="21" xfId="1" applyFont="1" applyFill="1" applyBorder="1" applyAlignment="1" applyProtection="1">
      <alignment horizontal="center" vertical="top"/>
      <protection hidden="1"/>
    </xf>
    <xf numFmtId="0" fontId="11" fillId="2" borderId="0" xfId="1" applyFont="1" applyFill="1" applyBorder="1" applyAlignment="1" applyProtection="1">
      <alignment horizontal="center" vertical="center"/>
      <protection hidden="1"/>
    </xf>
    <xf numFmtId="0" fontId="15" fillId="2" borderId="1" xfId="1" applyFont="1" applyFill="1" applyBorder="1" applyAlignment="1" applyProtection="1">
      <alignment horizontal="distributed" vertical="center"/>
      <protection hidden="1"/>
    </xf>
    <xf numFmtId="0" fontId="9" fillId="12" borderId="12" xfId="1" applyFont="1" applyFill="1" applyBorder="1" applyAlignment="1" applyProtection="1">
      <alignment horizontal="center" shrinkToFit="1"/>
      <protection hidden="1"/>
    </xf>
    <xf numFmtId="0" fontId="9" fillId="12" borderId="21" xfId="1" applyFont="1" applyFill="1" applyBorder="1" applyAlignment="1" applyProtection="1">
      <alignment horizontal="center" shrinkToFit="1"/>
      <protection hidden="1"/>
    </xf>
    <xf numFmtId="0" fontId="9" fillId="12" borderId="2" xfId="1" applyFont="1" applyFill="1" applyBorder="1" applyAlignment="1" applyProtection="1">
      <alignment horizontal="center" shrinkToFit="1"/>
      <protection hidden="1"/>
    </xf>
    <xf numFmtId="0" fontId="9" fillId="12" borderId="6" xfId="1" applyFont="1" applyFill="1" applyBorder="1" applyAlignment="1" applyProtection="1">
      <alignment horizontal="center"/>
      <protection hidden="1"/>
    </xf>
    <xf numFmtId="0" fontId="9" fillId="12" borderId="10" xfId="1" applyFont="1" applyFill="1" applyBorder="1" applyAlignment="1" applyProtection="1">
      <alignment horizontal="center"/>
      <protection hidden="1"/>
    </xf>
    <xf numFmtId="0" fontId="9" fillId="12" borderId="12" xfId="1" applyFont="1" applyFill="1" applyBorder="1" applyAlignment="1" applyProtection="1">
      <alignment horizontal="center"/>
      <protection hidden="1"/>
    </xf>
    <xf numFmtId="0" fontId="9" fillId="12" borderId="23" xfId="1" applyFont="1" applyFill="1" applyBorder="1" applyAlignment="1" applyProtection="1">
      <alignment horizontal="center"/>
      <protection hidden="1"/>
    </xf>
    <xf numFmtId="0" fontId="9" fillId="12" borderId="0" xfId="1" applyFont="1" applyFill="1" applyBorder="1" applyAlignment="1" applyProtection="1">
      <alignment horizontal="center"/>
      <protection hidden="1"/>
    </xf>
    <xf numFmtId="0" fontId="9" fillId="12" borderId="21" xfId="1" applyFont="1" applyFill="1" applyBorder="1" applyAlignment="1" applyProtection="1">
      <alignment horizontal="center"/>
      <protection hidden="1"/>
    </xf>
    <xf numFmtId="0" fontId="9" fillId="12" borderId="4" xfId="1" applyFont="1" applyFill="1" applyBorder="1" applyAlignment="1" applyProtection="1">
      <alignment horizontal="center"/>
      <protection hidden="1"/>
    </xf>
    <xf numFmtId="0" fontId="9" fillId="12" borderId="7" xfId="1" applyFont="1" applyFill="1" applyBorder="1" applyAlignment="1" applyProtection="1">
      <alignment horizontal="center"/>
      <protection hidden="1"/>
    </xf>
    <xf numFmtId="0" fontId="9" fillId="12" borderId="2" xfId="1" applyFont="1" applyFill="1" applyBorder="1" applyAlignment="1" applyProtection="1">
      <alignment horizontal="center"/>
      <protection hidden="1"/>
    </xf>
    <xf numFmtId="0" fontId="9" fillId="2" borderId="6" xfId="1" applyFont="1" applyFill="1" applyBorder="1" applyAlignment="1" applyProtection="1">
      <alignment horizontal="center" shrinkToFit="1"/>
      <protection hidden="1"/>
    </xf>
    <xf numFmtId="0" fontId="9" fillId="2" borderId="10" xfId="1" applyFont="1" applyFill="1" applyBorder="1" applyAlignment="1" applyProtection="1">
      <alignment horizontal="center" shrinkToFit="1"/>
      <protection hidden="1"/>
    </xf>
    <xf numFmtId="0" fontId="9" fillId="2" borderId="23" xfId="1" applyFont="1" applyFill="1" applyBorder="1" applyAlignment="1" applyProtection="1">
      <alignment horizontal="center" shrinkToFit="1"/>
      <protection hidden="1"/>
    </xf>
    <xf numFmtId="0" fontId="9" fillId="2" borderId="0" xfId="1" applyFont="1" applyFill="1" applyBorder="1" applyAlignment="1" applyProtection="1">
      <alignment horizontal="center" shrinkToFit="1"/>
      <protection hidden="1"/>
    </xf>
    <xf numFmtId="0" fontId="102" fillId="2" borderId="6" xfId="1" applyFont="1" applyFill="1" applyBorder="1" applyAlignment="1" applyProtection="1">
      <alignment horizontal="center" shrinkToFit="1"/>
      <protection hidden="1"/>
    </xf>
    <xf numFmtId="0" fontId="102" fillId="2" borderId="10" xfId="1" applyFont="1" applyFill="1" applyBorder="1" applyAlignment="1" applyProtection="1">
      <alignment horizontal="center" shrinkToFit="1"/>
      <protection hidden="1"/>
    </xf>
    <xf numFmtId="0" fontId="102" fillId="2" borderId="12" xfId="1" applyFont="1" applyFill="1" applyBorder="1" applyAlignment="1" applyProtection="1">
      <alignment horizontal="center" shrinkToFit="1"/>
      <protection hidden="1"/>
    </xf>
    <xf numFmtId="0" fontId="102" fillId="2" borderId="4" xfId="1" applyFont="1" applyFill="1" applyBorder="1" applyAlignment="1" applyProtection="1">
      <alignment horizontal="center" shrinkToFit="1"/>
      <protection hidden="1"/>
    </xf>
    <xf numFmtId="0" fontId="102" fillId="2" borderId="7" xfId="1" applyFont="1" applyFill="1" applyBorder="1" applyAlignment="1" applyProtection="1">
      <alignment horizontal="center" shrinkToFit="1"/>
      <protection hidden="1"/>
    </xf>
    <xf numFmtId="0" fontId="102" fillId="2" borderId="2" xfId="1" applyFont="1" applyFill="1" applyBorder="1" applyAlignment="1" applyProtection="1">
      <alignment horizontal="center" shrinkToFit="1"/>
      <protection hidden="1"/>
    </xf>
    <xf numFmtId="38" fontId="102" fillId="2" borderId="6" xfId="3" applyFont="1" applyFill="1" applyBorder="1" applyAlignment="1" applyProtection="1">
      <alignment horizontal="right" shrinkToFit="1"/>
      <protection hidden="1"/>
    </xf>
    <xf numFmtId="38" fontId="102" fillId="2" borderId="10" xfId="3" applyFont="1" applyFill="1" applyBorder="1" applyAlignment="1" applyProtection="1">
      <alignment horizontal="right" shrinkToFit="1"/>
      <protection hidden="1"/>
    </xf>
    <xf numFmtId="38" fontId="102" fillId="2" borderId="4" xfId="3" applyFont="1" applyFill="1" applyBorder="1" applyAlignment="1" applyProtection="1">
      <alignment horizontal="right" shrinkToFit="1"/>
      <protection hidden="1"/>
    </xf>
    <xf numFmtId="38" fontId="102" fillId="2" borderId="7" xfId="3" applyFont="1" applyFill="1" applyBorder="1" applyAlignment="1" applyProtection="1">
      <alignment horizontal="right" shrinkToFit="1"/>
      <protection hidden="1"/>
    </xf>
    <xf numFmtId="0" fontId="23" fillId="2" borderId="49" xfId="1" applyFont="1" applyFill="1" applyBorder="1" applyAlignment="1" applyProtection="1">
      <alignment horizontal="center" vertical="center"/>
      <protection hidden="1"/>
    </xf>
    <xf numFmtId="0" fontId="2" fillId="2" borderId="63" xfId="1" applyFont="1" applyFill="1" applyBorder="1" applyAlignment="1" applyProtection="1">
      <alignment horizontal="center" vertical="center"/>
      <protection hidden="1"/>
    </xf>
    <xf numFmtId="0" fontId="2" fillId="2" borderId="64" xfId="1" applyFont="1" applyFill="1" applyBorder="1" applyAlignment="1" applyProtection="1">
      <alignment horizontal="center" vertical="center"/>
      <protection hidden="1"/>
    </xf>
    <xf numFmtId="0" fontId="2" fillId="2" borderId="65" xfId="1" applyFont="1" applyFill="1" applyBorder="1" applyAlignment="1" applyProtection="1">
      <alignment horizontal="center" vertical="center"/>
      <protection hidden="1"/>
    </xf>
    <xf numFmtId="0" fontId="2" fillId="2" borderId="5" xfId="1" applyFont="1" applyFill="1" applyBorder="1" applyAlignment="1" applyProtection="1">
      <alignment horizontal="center" vertical="center"/>
      <protection hidden="1"/>
    </xf>
    <xf numFmtId="0" fontId="2" fillId="2" borderId="9" xfId="1" applyFont="1" applyFill="1" applyBorder="1" applyAlignment="1" applyProtection="1">
      <alignment horizontal="center" vertical="center"/>
      <protection hidden="1"/>
    </xf>
    <xf numFmtId="0" fontId="2" fillId="2" borderId="3" xfId="1" applyFont="1" applyFill="1" applyBorder="1" applyAlignment="1" applyProtection="1">
      <alignment horizontal="center" vertical="center"/>
      <protection hidden="1"/>
    </xf>
    <xf numFmtId="0" fontId="22" fillId="2" borderId="6" xfId="1" applyFont="1" applyFill="1" applyBorder="1" applyAlignment="1" applyProtection="1">
      <alignment horizontal="left" vertical="top" shrinkToFit="1"/>
      <protection hidden="1"/>
    </xf>
    <xf numFmtId="0" fontId="22" fillId="2" borderId="10" xfId="1" applyFont="1" applyFill="1" applyBorder="1" applyAlignment="1" applyProtection="1">
      <alignment horizontal="left" vertical="top" shrinkToFit="1"/>
      <protection hidden="1"/>
    </xf>
    <xf numFmtId="0" fontId="22" fillId="2" borderId="36" xfId="1" applyFont="1" applyFill="1" applyBorder="1" applyAlignment="1" applyProtection="1">
      <alignment horizontal="left" vertical="top" shrinkToFit="1"/>
      <protection hidden="1"/>
    </xf>
    <xf numFmtId="0" fontId="22" fillId="2" borderId="23" xfId="1" applyFont="1" applyFill="1" applyBorder="1" applyAlignment="1" applyProtection="1">
      <alignment horizontal="left" vertical="top" shrinkToFit="1"/>
      <protection hidden="1"/>
    </xf>
    <xf numFmtId="0" fontId="22" fillId="2" borderId="0" xfId="1" applyFont="1" applyFill="1" applyBorder="1" applyAlignment="1" applyProtection="1">
      <alignment horizontal="left" vertical="top" shrinkToFit="1"/>
      <protection hidden="1"/>
    </xf>
    <xf numFmtId="0" fontId="22" fillId="2" borderId="13" xfId="1" applyFont="1" applyFill="1" applyBorder="1" applyAlignment="1" applyProtection="1">
      <alignment horizontal="left" vertical="top" shrinkToFit="1"/>
      <protection hidden="1"/>
    </xf>
    <xf numFmtId="0" fontId="22" fillId="2" borderId="6" xfId="1" applyFont="1" applyFill="1" applyBorder="1" applyAlignment="1" applyProtection="1">
      <alignment vertical="center" textRotation="255" wrapText="1" shrinkToFit="1"/>
      <protection hidden="1"/>
    </xf>
    <xf numFmtId="0" fontId="22" fillId="2" borderId="10" xfId="1" applyFont="1" applyFill="1" applyBorder="1" applyAlignment="1" applyProtection="1">
      <alignment vertical="center" textRotation="255" shrinkToFit="1"/>
      <protection hidden="1"/>
    </xf>
    <xf numFmtId="0" fontId="22" fillId="2" borderId="12" xfId="1" applyFont="1" applyFill="1" applyBorder="1" applyAlignment="1" applyProtection="1">
      <alignment vertical="center" textRotation="255" shrinkToFit="1"/>
      <protection hidden="1"/>
    </xf>
    <xf numFmtId="0" fontId="22" fillId="2" borderId="23" xfId="1" applyFont="1" applyFill="1" applyBorder="1" applyAlignment="1" applyProtection="1">
      <alignment vertical="center" textRotation="255" shrinkToFit="1"/>
      <protection hidden="1"/>
    </xf>
    <xf numFmtId="0" fontId="22" fillId="2" borderId="0" xfId="1" applyFont="1" applyFill="1" applyBorder="1" applyAlignment="1" applyProtection="1">
      <alignment vertical="center" textRotation="255" shrinkToFit="1"/>
      <protection hidden="1"/>
    </xf>
    <xf numFmtId="0" fontId="22" fillId="2" borderId="21" xfId="1" applyFont="1" applyFill="1" applyBorder="1" applyAlignment="1" applyProtection="1">
      <alignment vertical="center" textRotation="255" shrinkToFit="1"/>
      <protection hidden="1"/>
    </xf>
    <xf numFmtId="0" fontId="22" fillId="2" borderId="4" xfId="1" applyFont="1" applyFill="1" applyBorder="1" applyAlignment="1" applyProtection="1">
      <alignment vertical="center" textRotation="255" shrinkToFit="1"/>
      <protection hidden="1"/>
    </xf>
    <xf numFmtId="0" fontId="22" fillId="2" borderId="7" xfId="1" applyFont="1" applyFill="1" applyBorder="1" applyAlignment="1" applyProtection="1">
      <alignment vertical="center" textRotation="255" shrinkToFit="1"/>
      <protection hidden="1"/>
    </xf>
    <xf numFmtId="0" fontId="22" fillId="2" borderId="2" xfId="1" applyFont="1" applyFill="1" applyBorder="1" applyAlignment="1" applyProtection="1">
      <alignment vertical="center" textRotation="255" shrinkToFit="1"/>
      <protection hidden="1"/>
    </xf>
    <xf numFmtId="0" fontId="2" fillId="2" borderId="71" xfId="1" applyFont="1" applyFill="1" applyBorder="1" applyAlignment="1" applyProtection="1">
      <alignment horizontal="center"/>
      <protection hidden="1"/>
    </xf>
    <xf numFmtId="0" fontId="10" fillId="2" borderId="6" xfId="1" applyFont="1" applyFill="1" applyBorder="1" applyAlignment="1" applyProtection="1">
      <alignment horizontal="center" vertical="center" shrinkToFit="1"/>
      <protection hidden="1"/>
    </xf>
    <xf numFmtId="0" fontId="10" fillId="2" borderId="10" xfId="1" applyFont="1" applyFill="1" applyBorder="1" applyAlignment="1" applyProtection="1">
      <alignment horizontal="center" vertical="center" shrinkToFit="1"/>
      <protection hidden="1"/>
    </xf>
    <xf numFmtId="0" fontId="10" fillId="2" borderId="12" xfId="1" applyFont="1" applyFill="1" applyBorder="1" applyAlignment="1" applyProtection="1">
      <alignment horizontal="center" vertical="center" shrinkToFit="1"/>
      <protection hidden="1"/>
    </xf>
    <xf numFmtId="0" fontId="10" fillId="2" borderId="4" xfId="1" applyFont="1" applyFill="1" applyBorder="1" applyAlignment="1" applyProtection="1">
      <alignment horizontal="center" vertical="center" shrinkToFit="1"/>
      <protection hidden="1"/>
    </xf>
    <xf numFmtId="0" fontId="10" fillId="2" borderId="7" xfId="1" applyFont="1" applyFill="1" applyBorder="1" applyAlignment="1" applyProtection="1">
      <alignment horizontal="center" vertical="center" shrinkToFit="1"/>
      <protection hidden="1"/>
    </xf>
    <xf numFmtId="0" fontId="10" fillId="2" borderId="2" xfId="1" applyFont="1" applyFill="1" applyBorder="1" applyAlignment="1" applyProtection="1">
      <alignment horizontal="center" vertical="center" shrinkToFit="1"/>
      <protection hidden="1"/>
    </xf>
    <xf numFmtId="0" fontId="10" fillId="2" borderId="36" xfId="1" applyFont="1" applyFill="1" applyBorder="1" applyAlignment="1" applyProtection="1">
      <alignment horizontal="center" vertical="center" shrinkToFit="1"/>
      <protection hidden="1"/>
    </xf>
    <xf numFmtId="0" fontId="10" fillId="2" borderId="46" xfId="1" applyFont="1" applyFill="1" applyBorder="1" applyAlignment="1" applyProtection="1">
      <alignment horizontal="center" vertical="center" shrinkToFit="1"/>
      <protection hidden="1"/>
    </xf>
    <xf numFmtId="0" fontId="18" fillId="2" borderId="10" xfId="1" applyFont="1" applyFill="1" applyBorder="1" applyAlignment="1" applyProtection="1">
      <alignment horizontal="center" vertical="center" shrinkToFit="1"/>
      <protection hidden="1"/>
    </xf>
    <xf numFmtId="0" fontId="18" fillId="2" borderId="12" xfId="1" applyFont="1" applyFill="1" applyBorder="1" applyAlignment="1" applyProtection="1">
      <alignment horizontal="center" vertical="center" shrinkToFit="1"/>
      <protection hidden="1"/>
    </xf>
    <xf numFmtId="0" fontId="18" fillId="2" borderId="0" xfId="1" applyFont="1" applyFill="1" applyBorder="1" applyAlignment="1" applyProtection="1">
      <alignment horizontal="center" vertical="center" shrinkToFit="1"/>
      <protection hidden="1"/>
    </xf>
    <xf numFmtId="0" fontId="18" fillId="2" borderId="21" xfId="1" applyFont="1" applyFill="1" applyBorder="1" applyAlignment="1" applyProtection="1">
      <alignment horizontal="center" vertical="center" shrinkToFit="1"/>
      <protection hidden="1"/>
    </xf>
    <xf numFmtId="0" fontId="18" fillId="2" borderId="7" xfId="1" applyFont="1" applyFill="1" applyBorder="1" applyAlignment="1" applyProtection="1">
      <alignment horizontal="center" vertical="center" shrinkToFit="1"/>
      <protection hidden="1"/>
    </xf>
    <xf numFmtId="0" fontId="18" fillId="2" borderId="2" xfId="1" applyFont="1" applyFill="1" applyBorder="1" applyAlignment="1" applyProtection="1">
      <alignment horizontal="center" vertical="center" shrinkToFit="1"/>
      <protection hidden="1"/>
    </xf>
    <xf numFmtId="0" fontId="8" fillId="2" borderId="72" xfId="1" applyFont="1" applyFill="1" applyBorder="1" applyAlignment="1" applyProtection="1">
      <alignment horizontal="distributed" vertical="center"/>
      <protection hidden="1"/>
    </xf>
    <xf numFmtId="0" fontId="8" fillId="2" borderId="10" xfId="1" applyFont="1" applyFill="1" applyBorder="1" applyAlignment="1" applyProtection="1">
      <alignment horizontal="distributed" vertical="center"/>
      <protection hidden="1"/>
    </xf>
    <xf numFmtId="0" fontId="8" fillId="2" borderId="12" xfId="1" applyFont="1" applyFill="1" applyBorder="1" applyAlignment="1" applyProtection="1">
      <alignment horizontal="distributed" vertical="center"/>
      <protection hidden="1"/>
    </xf>
    <xf numFmtId="0" fontId="8" fillId="2" borderId="74" xfId="1" applyFont="1" applyFill="1" applyBorder="1" applyAlignment="1" applyProtection="1">
      <alignment horizontal="distributed" vertical="center"/>
      <protection hidden="1"/>
    </xf>
    <xf numFmtId="0" fontId="8" fillId="2" borderId="0" xfId="1" applyFont="1" applyFill="1" applyBorder="1" applyAlignment="1" applyProtection="1">
      <alignment horizontal="distributed" vertical="center"/>
      <protection hidden="1"/>
    </xf>
    <xf numFmtId="0" fontId="8" fillId="2" borderId="21" xfId="1" applyFont="1" applyFill="1" applyBorder="1" applyAlignment="1" applyProtection="1">
      <alignment horizontal="distributed" vertical="center"/>
      <protection hidden="1"/>
    </xf>
    <xf numFmtId="0" fontId="8" fillId="2" borderId="73" xfId="1" applyFont="1" applyFill="1" applyBorder="1" applyAlignment="1" applyProtection="1">
      <alignment horizontal="distributed" vertical="center"/>
      <protection hidden="1"/>
    </xf>
    <xf numFmtId="0" fontId="8" fillId="2" borderId="7" xfId="1" applyFont="1" applyFill="1" applyBorder="1" applyAlignment="1" applyProtection="1">
      <alignment horizontal="distributed" vertical="center"/>
      <protection hidden="1"/>
    </xf>
    <xf numFmtId="0" fontId="8" fillId="2" borderId="2" xfId="1" applyFont="1" applyFill="1" applyBorder="1" applyAlignment="1" applyProtection="1">
      <alignment horizontal="distributed" vertical="center"/>
      <protection hidden="1"/>
    </xf>
    <xf numFmtId="0" fontId="100" fillId="0" borderId="10" xfId="1" applyFont="1" applyFill="1" applyBorder="1" applyAlignment="1" applyProtection="1">
      <alignment horizontal="center" vertical="center"/>
      <protection hidden="1"/>
    </xf>
    <xf numFmtId="0" fontId="100" fillId="0" borderId="0" xfId="1" applyFont="1" applyFill="1" applyBorder="1" applyAlignment="1" applyProtection="1">
      <alignment horizontal="center" vertical="center"/>
      <protection hidden="1"/>
    </xf>
    <xf numFmtId="0" fontId="100" fillId="0" borderId="7" xfId="1" applyFont="1" applyFill="1" applyBorder="1" applyAlignment="1" applyProtection="1">
      <alignment horizontal="center" vertical="center"/>
      <protection hidden="1"/>
    </xf>
    <xf numFmtId="0" fontId="16" fillId="2" borderId="38" xfId="1" applyFont="1" applyFill="1" applyBorder="1" applyAlignment="1" applyProtection="1">
      <alignment horizontal="center" vertical="center"/>
      <protection hidden="1"/>
    </xf>
    <xf numFmtId="0" fontId="16" fillId="2" borderId="41" xfId="1" applyFont="1" applyFill="1" applyBorder="1" applyAlignment="1" applyProtection="1">
      <alignment horizontal="center" vertical="center"/>
      <protection hidden="1"/>
    </xf>
    <xf numFmtId="0" fontId="16" fillId="2" borderId="50" xfId="1" applyFont="1" applyFill="1" applyBorder="1" applyAlignment="1" applyProtection="1">
      <alignment horizontal="center" vertical="center"/>
      <protection hidden="1"/>
    </xf>
    <xf numFmtId="0" fontId="16" fillId="2" borderId="39" xfId="1" applyFont="1" applyFill="1" applyBorder="1" applyAlignment="1" applyProtection="1">
      <alignment horizontal="center" vertical="center"/>
      <protection hidden="1"/>
    </xf>
    <xf numFmtId="0" fontId="16" fillId="2" borderId="42" xfId="1" applyFont="1" applyFill="1" applyBorder="1" applyAlignment="1" applyProtection="1">
      <alignment horizontal="center" vertical="center"/>
      <protection hidden="1"/>
    </xf>
    <xf numFmtId="0" fontId="16" fillId="2" borderId="51" xfId="1" applyFont="1" applyFill="1" applyBorder="1" applyAlignment="1" applyProtection="1">
      <alignment horizontal="center" vertical="center"/>
      <protection hidden="1"/>
    </xf>
    <xf numFmtId="0" fontId="16" fillId="2" borderId="40" xfId="1" applyFont="1" applyFill="1" applyBorder="1" applyAlignment="1" applyProtection="1">
      <alignment horizontal="center" vertical="center"/>
      <protection hidden="1"/>
    </xf>
    <xf numFmtId="0" fontId="16" fillId="2" borderId="43" xfId="1" applyFont="1" applyFill="1" applyBorder="1" applyAlignment="1" applyProtection="1">
      <alignment horizontal="center" vertical="center"/>
      <protection hidden="1"/>
    </xf>
    <xf numFmtId="0" fontId="16" fillId="2" borderId="52" xfId="1" applyFont="1" applyFill="1" applyBorder="1" applyAlignment="1" applyProtection="1">
      <alignment horizontal="center" vertical="center"/>
      <protection hidden="1"/>
    </xf>
    <xf numFmtId="0" fontId="2" fillId="2" borderId="36" xfId="1" applyFont="1" applyFill="1" applyBorder="1" applyAlignment="1" applyProtection="1">
      <alignment horizontal="center"/>
      <protection hidden="1"/>
    </xf>
    <xf numFmtId="0" fontId="2" fillId="2" borderId="13" xfId="1" applyFont="1" applyFill="1" applyBorder="1" applyAlignment="1" applyProtection="1">
      <alignment horizontal="center"/>
      <protection hidden="1"/>
    </xf>
    <xf numFmtId="0" fontId="2" fillId="2" borderId="46" xfId="1" applyFont="1" applyFill="1" applyBorder="1" applyAlignment="1" applyProtection="1">
      <alignment horizontal="center"/>
      <protection hidden="1"/>
    </xf>
    <xf numFmtId="49" fontId="26" fillId="2" borderId="15" xfId="1" applyNumberFormat="1" applyFont="1" applyFill="1" applyBorder="1" applyAlignment="1" applyProtection="1">
      <alignment horizontal="center" vertical="center" textRotation="255"/>
      <protection hidden="1"/>
    </xf>
    <xf numFmtId="49" fontId="26" fillId="2" borderId="20" xfId="1" applyNumberFormat="1" applyFont="1" applyFill="1" applyBorder="1" applyAlignment="1" applyProtection="1">
      <alignment horizontal="center" vertical="center" textRotation="255"/>
      <protection hidden="1"/>
    </xf>
    <xf numFmtId="49" fontId="26" fillId="2" borderId="32" xfId="1" applyNumberFormat="1" applyFont="1" applyFill="1" applyBorder="1" applyAlignment="1" applyProtection="1">
      <alignment horizontal="center" vertical="center" textRotation="255"/>
      <protection hidden="1"/>
    </xf>
    <xf numFmtId="49" fontId="26" fillId="2" borderId="16" xfId="1" applyNumberFormat="1" applyFont="1" applyFill="1" applyBorder="1" applyAlignment="1" applyProtection="1">
      <alignment horizontal="center" vertical="center" textRotation="255"/>
      <protection hidden="1"/>
    </xf>
    <xf numFmtId="49" fontId="26" fillId="2" borderId="0" xfId="1" applyNumberFormat="1" applyFont="1" applyFill="1" applyBorder="1" applyAlignment="1" applyProtection="1">
      <alignment horizontal="center" vertical="center" textRotation="255"/>
      <protection hidden="1"/>
    </xf>
    <xf numFmtId="49" fontId="26" fillId="2" borderId="21" xfId="1" applyNumberFormat="1" applyFont="1" applyFill="1" applyBorder="1" applyAlignment="1" applyProtection="1">
      <alignment horizontal="center" vertical="center" textRotation="255"/>
      <protection hidden="1"/>
    </xf>
    <xf numFmtId="49" fontId="26" fillId="2" borderId="19" xfId="1" applyNumberFormat="1" applyFont="1" applyFill="1" applyBorder="1" applyAlignment="1" applyProtection="1">
      <alignment horizontal="center" vertical="center" textRotation="255"/>
      <protection hidden="1"/>
    </xf>
    <xf numFmtId="49" fontId="26" fillId="2" borderId="14" xfId="1" applyNumberFormat="1" applyFont="1" applyFill="1" applyBorder="1" applyAlignment="1" applyProtection="1">
      <alignment horizontal="center" vertical="center" textRotation="255"/>
      <protection hidden="1"/>
    </xf>
    <xf numFmtId="49" fontId="26" fillId="2" borderId="22" xfId="1" applyNumberFormat="1" applyFont="1" applyFill="1" applyBorder="1" applyAlignment="1" applyProtection="1">
      <alignment horizontal="center" vertical="center" textRotation="255"/>
      <protection hidden="1"/>
    </xf>
    <xf numFmtId="38" fontId="100" fillId="2" borderId="6" xfId="3" applyFont="1" applyFill="1" applyBorder="1" applyAlignment="1" applyProtection="1">
      <alignment horizontal="center" vertical="center" shrinkToFit="1"/>
      <protection hidden="1"/>
    </xf>
    <xf numFmtId="38" fontId="100" fillId="2" borderId="10" xfId="3" applyFont="1" applyFill="1" applyBorder="1" applyAlignment="1" applyProtection="1">
      <alignment horizontal="center" vertical="center" shrinkToFit="1"/>
      <protection hidden="1"/>
    </xf>
    <xf numFmtId="38" fontId="100" fillId="2" borderId="36" xfId="3" applyFont="1" applyFill="1" applyBorder="1" applyAlignment="1" applyProtection="1">
      <alignment horizontal="center" vertical="center" shrinkToFit="1"/>
      <protection hidden="1"/>
    </xf>
    <xf numFmtId="38" fontId="100" fillId="2" borderId="23" xfId="3" applyFont="1" applyFill="1" applyBorder="1" applyAlignment="1" applyProtection="1">
      <alignment horizontal="center" vertical="center" shrinkToFit="1"/>
      <protection hidden="1"/>
    </xf>
    <xf numFmtId="38" fontId="100" fillId="2" borderId="0" xfId="3" applyFont="1" applyFill="1" applyBorder="1" applyAlignment="1" applyProtection="1">
      <alignment horizontal="center" vertical="center" shrinkToFit="1"/>
      <protection hidden="1"/>
    </xf>
    <xf numFmtId="38" fontId="100" fillId="2" borderId="13" xfId="3" applyFont="1" applyFill="1" applyBorder="1" applyAlignment="1" applyProtection="1">
      <alignment horizontal="center" vertical="center" shrinkToFit="1"/>
      <protection hidden="1"/>
    </xf>
    <xf numFmtId="0" fontId="15" fillId="2" borderId="5" xfId="1" applyFont="1" applyFill="1" applyBorder="1" applyAlignment="1" applyProtection="1">
      <alignment horizontal="distributed" vertical="center"/>
      <protection hidden="1"/>
    </xf>
    <xf numFmtId="0" fontId="9" fillId="2" borderId="18" xfId="1" applyFont="1" applyFill="1" applyBorder="1" applyAlignment="1" applyProtection="1">
      <alignment horizontal="left" vertical="top" wrapText="1"/>
      <protection hidden="1"/>
    </xf>
    <xf numFmtId="0" fontId="91" fillId="2" borderId="10" xfId="1" applyFont="1" applyFill="1" applyBorder="1" applyAlignment="1" applyProtection="1">
      <alignment horizontal="left" vertical="top"/>
      <protection hidden="1"/>
    </xf>
    <xf numFmtId="0" fontId="91" fillId="2" borderId="12" xfId="1" applyFont="1" applyFill="1" applyBorder="1" applyAlignment="1" applyProtection="1">
      <alignment horizontal="left" vertical="top"/>
      <protection hidden="1"/>
    </xf>
    <xf numFmtId="0" fontId="91" fillId="2" borderId="16" xfId="1" applyFont="1" applyFill="1" applyBorder="1" applyAlignment="1" applyProtection="1">
      <alignment horizontal="left" vertical="top"/>
      <protection hidden="1"/>
    </xf>
    <xf numFmtId="0" fontId="91" fillId="2" borderId="0" xfId="1" applyFont="1" applyFill="1" applyBorder="1" applyAlignment="1" applyProtection="1">
      <alignment horizontal="left" vertical="top"/>
      <protection hidden="1"/>
    </xf>
    <xf numFmtId="0" fontId="91" fillId="2" borderId="21" xfId="1" applyFont="1" applyFill="1" applyBorder="1" applyAlignment="1" applyProtection="1">
      <alignment horizontal="left" vertical="top"/>
      <protection hidden="1"/>
    </xf>
    <xf numFmtId="0" fontId="91" fillId="2" borderId="17" xfId="1" applyFont="1" applyFill="1" applyBorder="1" applyAlignment="1" applyProtection="1">
      <alignment horizontal="left" vertical="top"/>
      <protection hidden="1"/>
    </xf>
    <xf numFmtId="0" fontId="91" fillId="2" borderId="7" xfId="1" applyFont="1" applyFill="1" applyBorder="1" applyAlignment="1" applyProtection="1">
      <alignment horizontal="left" vertical="top"/>
      <protection hidden="1"/>
    </xf>
    <xf numFmtId="0" fontId="91" fillId="2" borderId="2" xfId="1" applyFont="1" applyFill="1" applyBorder="1" applyAlignment="1" applyProtection="1">
      <alignment horizontal="left" vertical="top"/>
      <protection hidden="1"/>
    </xf>
    <xf numFmtId="0" fontId="21" fillId="2" borderId="44" xfId="1" applyFont="1" applyFill="1" applyBorder="1" applyAlignment="1" applyProtection="1">
      <alignment horizontal="center" vertical="center"/>
      <protection hidden="1"/>
    </xf>
    <xf numFmtId="0" fontId="21" fillId="2" borderId="14" xfId="1" applyFont="1" applyFill="1" applyBorder="1" applyAlignment="1" applyProtection="1">
      <alignment horizontal="center" vertical="center"/>
      <protection hidden="1"/>
    </xf>
    <xf numFmtId="0" fontId="21" fillId="2" borderId="22" xfId="1" applyFont="1" applyFill="1" applyBorder="1" applyAlignment="1" applyProtection="1">
      <alignment horizontal="center" vertical="center"/>
      <protection hidden="1"/>
    </xf>
    <xf numFmtId="0" fontId="16" fillId="0" borderId="10" xfId="1" applyFont="1" applyFill="1" applyBorder="1" applyAlignment="1" applyProtection="1">
      <alignment horizontal="right" vertical="center"/>
      <protection hidden="1"/>
    </xf>
    <xf numFmtId="0" fontId="16" fillId="0" borderId="0" xfId="1" applyFont="1" applyFill="1" applyBorder="1" applyAlignment="1" applyProtection="1">
      <alignment horizontal="right" vertical="center"/>
      <protection hidden="1"/>
    </xf>
    <xf numFmtId="0" fontId="16" fillId="0" borderId="7" xfId="1" applyFont="1" applyFill="1" applyBorder="1" applyAlignment="1" applyProtection="1">
      <alignment horizontal="right" vertical="center"/>
      <protection hidden="1"/>
    </xf>
    <xf numFmtId="0" fontId="22" fillId="2" borderId="10" xfId="1" applyFont="1" applyFill="1" applyBorder="1" applyAlignment="1" applyProtection="1">
      <alignment horizontal="center" vertical="center" shrinkToFit="1"/>
      <protection hidden="1"/>
    </xf>
    <xf numFmtId="0" fontId="22" fillId="2" borderId="12" xfId="1" applyFont="1" applyFill="1" applyBorder="1" applyAlignment="1" applyProtection="1">
      <alignment horizontal="center" vertical="center" shrinkToFit="1"/>
      <protection hidden="1"/>
    </xf>
    <xf numFmtId="0" fontId="22" fillId="2" borderId="0" xfId="1" applyFont="1" applyFill="1" applyBorder="1" applyAlignment="1" applyProtection="1">
      <alignment horizontal="center" vertical="center" shrinkToFit="1"/>
      <protection hidden="1"/>
    </xf>
    <xf numFmtId="0" fontId="22" fillId="2" borderId="21" xfId="1" applyFont="1" applyFill="1" applyBorder="1" applyAlignment="1" applyProtection="1">
      <alignment horizontal="center" vertical="center" shrinkToFit="1"/>
      <protection hidden="1"/>
    </xf>
    <xf numFmtId="0" fontId="22" fillId="2" borderId="7" xfId="1" applyFont="1" applyFill="1" applyBorder="1" applyAlignment="1" applyProtection="1">
      <alignment horizontal="center" vertical="center" shrinkToFit="1"/>
      <protection hidden="1"/>
    </xf>
    <xf numFmtId="0" fontId="22" fillId="2" borderId="2" xfId="1" applyFont="1" applyFill="1" applyBorder="1" applyAlignment="1" applyProtection="1">
      <alignment horizontal="center" vertical="center" shrinkToFit="1"/>
      <protection hidden="1"/>
    </xf>
    <xf numFmtId="0" fontId="102" fillId="0" borderId="6" xfId="1" applyFont="1" applyFill="1" applyBorder="1" applyAlignment="1" applyProtection="1">
      <alignment horizontal="center" vertical="center"/>
      <protection hidden="1"/>
    </xf>
    <xf numFmtId="0" fontId="102" fillId="0" borderId="10" xfId="1" applyFont="1" applyFill="1" applyBorder="1" applyAlignment="1" applyProtection="1">
      <alignment horizontal="center" vertical="center"/>
      <protection hidden="1"/>
    </xf>
    <xf numFmtId="0" fontId="102" fillId="0" borderId="36" xfId="1" applyFont="1" applyFill="1" applyBorder="1" applyAlignment="1" applyProtection="1">
      <alignment horizontal="center" vertical="center"/>
      <protection hidden="1"/>
    </xf>
    <xf numFmtId="0" fontId="102" fillId="0" borderId="23" xfId="1" applyFont="1" applyFill="1" applyBorder="1" applyAlignment="1" applyProtection="1">
      <alignment horizontal="center" vertical="center"/>
      <protection hidden="1"/>
    </xf>
    <xf numFmtId="0" fontId="102" fillId="0" borderId="0" xfId="1" applyFont="1" applyFill="1" applyBorder="1" applyAlignment="1" applyProtection="1">
      <alignment horizontal="center" vertical="center"/>
      <protection hidden="1"/>
    </xf>
    <xf numFmtId="0" fontId="102" fillId="0" borderId="13" xfId="1" applyFont="1" applyFill="1" applyBorder="1" applyAlignment="1" applyProtection="1">
      <alignment horizontal="center" vertical="center"/>
      <protection hidden="1"/>
    </xf>
    <xf numFmtId="0" fontId="102" fillId="0" borderId="4" xfId="1" applyFont="1" applyFill="1" applyBorder="1" applyAlignment="1" applyProtection="1">
      <alignment horizontal="center" vertical="center"/>
      <protection hidden="1"/>
    </xf>
    <xf numFmtId="0" fontId="102" fillId="0" borderId="7" xfId="1" applyFont="1" applyFill="1" applyBorder="1" applyAlignment="1" applyProtection="1">
      <alignment horizontal="center" vertical="center"/>
      <protection hidden="1"/>
    </xf>
    <xf numFmtId="0" fontId="102" fillId="0" borderId="46" xfId="1" applyFont="1" applyFill="1" applyBorder="1" applyAlignment="1" applyProtection="1">
      <alignment horizontal="center" vertical="center"/>
      <protection hidden="1"/>
    </xf>
    <xf numFmtId="0" fontId="10" fillId="2" borderId="6" xfId="1" applyFont="1" applyFill="1" applyBorder="1" applyAlignment="1" applyProtection="1">
      <alignment horizontal="center" vertical="center" wrapText="1"/>
      <protection hidden="1"/>
    </xf>
    <xf numFmtId="0" fontId="10" fillId="2" borderId="10" xfId="1" applyFont="1" applyFill="1" applyBorder="1" applyAlignment="1" applyProtection="1">
      <alignment horizontal="center" vertical="center" wrapText="1"/>
      <protection hidden="1"/>
    </xf>
    <xf numFmtId="0" fontId="10" fillId="2" borderId="12" xfId="1" applyFont="1" applyFill="1" applyBorder="1" applyAlignment="1" applyProtection="1">
      <alignment horizontal="center" vertical="center" wrapText="1"/>
      <protection hidden="1"/>
    </xf>
    <xf numFmtId="0" fontId="10" fillId="2" borderId="4" xfId="1" applyFont="1" applyFill="1" applyBorder="1" applyAlignment="1" applyProtection="1">
      <alignment horizontal="center" vertical="center" wrapText="1"/>
      <protection hidden="1"/>
    </xf>
    <xf numFmtId="0" fontId="10" fillId="2" borderId="7"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wrapText="1"/>
      <protection hidden="1"/>
    </xf>
    <xf numFmtId="0" fontId="9" fillId="2" borderId="72" xfId="1" applyFont="1" applyFill="1" applyBorder="1" applyAlignment="1" applyProtection="1">
      <alignment horizontal="center"/>
      <protection hidden="1"/>
    </xf>
    <xf numFmtId="0" fontId="9" fillId="2" borderId="10" xfId="1" applyFont="1" applyFill="1" applyBorder="1" applyAlignment="1" applyProtection="1">
      <alignment horizontal="center"/>
      <protection hidden="1"/>
    </xf>
    <xf numFmtId="0" fontId="9" fillId="2" borderId="12" xfId="1" applyFont="1" applyFill="1" applyBorder="1" applyAlignment="1" applyProtection="1">
      <alignment horizontal="center"/>
      <protection hidden="1"/>
    </xf>
    <xf numFmtId="0" fontId="9" fillId="2" borderId="73" xfId="1" applyFont="1" applyFill="1" applyBorder="1" applyAlignment="1" applyProtection="1">
      <alignment horizontal="center"/>
      <protection hidden="1"/>
    </xf>
    <xf numFmtId="0" fontId="9" fillId="2" borderId="7" xfId="1" applyFont="1" applyFill="1" applyBorder="1" applyAlignment="1" applyProtection="1">
      <alignment horizontal="center"/>
      <protection hidden="1"/>
    </xf>
    <xf numFmtId="0" fontId="9" fillId="2" borderId="2" xfId="1" applyFont="1" applyFill="1" applyBorder="1" applyAlignment="1" applyProtection="1">
      <alignment horizontal="center"/>
      <protection hidden="1"/>
    </xf>
    <xf numFmtId="0" fontId="9" fillId="2" borderId="15" xfId="1" applyFont="1" applyFill="1" applyBorder="1" applyAlignment="1" applyProtection="1">
      <alignment horizontal="center" vertical="center"/>
      <protection hidden="1"/>
    </xf>
    <xf numFmtId="0" fontId="9" fillId="2" borderId="20" xfId="1" applyFont="1" applyFill="1" applyBorder="1" applyAlignment="1" applyProtection="1">
      <alignment horizontal="center" vertical="center"/>
      <protection hidden="1"/>
    </xf>
    <xf numFmtId="0" fontId="9" fillId="2" borderId="16" xfId="1" applyFont="1" applyFill="1" applyBorder="1" applyAlignment="1" applyProtection="1">
      <alignment horizontal="center" vertical="center"/>
      <protection hidden="1"/>
    </xf>
    <xf numFmtId="0" fontId="9" fillId="2" borderId="19" xfId="1" applyFont="1" applyFill="1" applyBorder="1" applyAlignment="1" applyProtection="1">
      <alignment horizontal="center" vertical="center"/>
      <protection hidden="1"/>
    </xf>
    <xf numFmtId="0" fontId="9" fillId="2" borderId="14" xfId="1" applyFont="1" applyFill="1" applyBorder="1" applyAlignment="1" applyProtection="1">
      <alignment horizontal="center" vertical="center"/>
      <protection hidden="1"/>
    </xf>
    <xf numFmtId="38" fontId="106" fillId="2" borderId="20" xfId="3" applyFont="1" applyFill="1" applyBorder="1" applyAlignment="1" applyProtection="1">
      <alignment horizontal="right" vertical="center" shrinkToFit="1"/>
      <protection hidden="1"/>
    </xf>
    <xf numFmtId="38" fontId="106" fillId="2" borderId="45" xfId="3" applyFont="1" applyFill="1" applyBorder="1" applyAlignment="1" applyProtection="1">
      <alignment horizontal="right" vertical="center" shrinkToFit="1"/>
      <protection hidden="1"/>
    </xf>
    <xf numFmtId="38" fontId="106" fillId="2" borderId="0" xfId="3" applyFont="1" applyFill="1" applyBorder="1" applyAlignment="1" applyProtection="1">
      <alignment horizontal="right" vertical="center" shrinkToFit="1"/>
      <protection hidden="1"/>
    </xf>
    <xf numFmtId="38" fontId="106" fillId="2" borderId="13" xfId="3" applyFont="1" applyFill="1" applyBorder="1" applyAlignment="1" applyProtection="1">
      <alignment horizontal="right" vertical="center" shrinkToFit="1"/>
      <protection hidden="1"/>
    </xf>
    <xf numFmtId="38" fontId="106" fillId="2" borderId="14" xfId="3" applyFont="1" applyFill="1" applyBorder="1" applyAlignment="1" applyProtection="1">
      <alignment horizontal="right" vertical="center" shrinkToFit="1"/>
      <protection hidden="1"/>
    </xf>
    <xf numFmtId="38" fontId="106" fillId="2" borderId="37" xfId="3" applyFont="1" applyFill="1" applyBorder="1" applyAlignment="1" applyProtection="1">
      <alignment horizontal="right" vertical="center" shrinkToFit="1"/>
      <protection hidden="1"/>
    </xf>
    <xf numFmtId="0" fontId="15" fillId="2" borderId="6" xfId="1" applyFont="1" applyFill="1" applyBorder="1" applyAlignment="1" applyProtection="1">
      <alignment horizontal="center" vertical="center" wrapText="1" shrinkToFit="1"/>
      <protection hidden="1"/>
    </xf>
    <xf numFmtId="0" fontId="15" fillId="2" borderId="10" xfId="1" applyFont="1" applyFill="1" applyBorder="1" applyAlignment="1" applyProtection="1">
      <alignment horizontal="center" vertical="center" shrinkToFit="1"/>
      <protection hidden="1"/>
    </xf>
    <xf numFmtId="0" fontId="15" fillId="2" borderId="12" xfId="1" applyFont="1" applyFill="1" applyBorder="1" applyAlignment="1" applyProtection="1">
      <alignment horizontal="center" vertical="center" shrinkToFit="1"/>
      <protection hidden="1"/>
    </xf>
    <xf numFmtId="0" fontId="15" fillId="2" borderId="23" xfId="1" applyFont="1" applyFill="1" applyBorder="1" applyAlignment="1" applyProtection="1">
      <alignment horizontal="center" vertical="center" shrinkToFit="1"/>
      <protection hidden="1"/>
    </xf>
    <xf numFmtId="0" fontId="15" fillId="2" borderId="0" xfId="1" applyFont="1" applyFill="1" applyBorder="1" applyAlignment="1" applyProtection="1">
      <alignment horizontal="center" vertical="center" shrinkToFit="1"/>
      <protection hidden="1"/>
    </xf>
    <xf numFmtId="0" fontId="15" fillId="2" borderId="21" xfId="1" applyFont="1" applyFill="1" applyBorder="1" applyAlignment="1" applyProtection="1">
      <alignment horizontal="center" vertical="center" shrinkToFit="1"/>
      <protection hidden="1"/>
    </xf>
    <xf numFmtId="0" fontId="15" fillId="2" borderId="7" xfId="1" applyFont="1" applyFill="1" applyBorder="1" applyAlignment="1" applyProtection="1">
      <alignment horizontal="center" vertical="center" shrinkToFit="1"/>
      <protection hidden="1"/>
    </xf>
    <xf numFmtId="0" fontId="15" fillId="2" borderId="2" xfId="1" applyFont="1" applyFill="1" applyBorder="1" applyAlignment="1" applyProtection="1">
      <alignment horizontal="center" vertical="center" shrinkToFit="1"/>
      <protection hidden="1"/>
    </xf>
    <xf numFmtId="38" fontId="102" fillId="2" borderId="12" xfId="3" applyFont="1" applyFill="1" applyBorder="1" applyAlignment="1" applyProtection="1">
      <alignment horizontal="right" shrinkToFit="1"/>
      <protection hidden="1"/>
    </xf>
    <xf numFmtId="38" fontId="102" fillId="2" borderId="2" xfId="3" applyFont="1" applyFill="1" applyBorder="1" applyAlignment="1" applyProtection="1">
      <alignment horizontal="right" shrinkToFit="1"/>
      <protection hidden="1"/>
    </xf>
    <xf numFmtId="0" fontId="21" fillId="2" borderId="23" xfId="1" applyFont="1" applyFill="1" applyBorder="1" applyAlignment="1" applyProtection="1">
      <alignment horizontal="distributed" vertical="center" justifyLastLine="1"/>
      <protection hidden="1"/>
    </xf>
    <xf numFmtId="0" fontId="21" fillId="2" borderId="0" xfId="1" applyFont="1" applyFill="1" applyBorder="1" applyAlignment="1" applyProtection="1">
      <alignment horizontal="distributed" vertical="center" justifyLastLine="1"/>
      <protection hidden="1"/>
    </xf>
    <xf numFmtId="0" fontId="21" fillId="2" borderId="21" xfId="1" applyFont="1" applyFill="1" applyBorder="1" applyAlignment="1" applyProtection="1">
      <alignment horizontal="distributed" vertical="center" justifyLastLine="1"/>
      <protection hidden="1"/>
    </xf>
    <xf numFmtId="0" fontId="9" fillId="2" borderId="12" xfId="1" applyFont="1" applyFill="1" applyBorder="1" applyAlignment="1" applyProtection="1">
      <alignment horizontal="center" shrinkToFit="1"/>
      <protection hidden="1"/>
    </xf>
    <xf numFmtId="0" fontId="9" fillId="2" borderId="21" xfId="1" applyFont="1" applyFill="1" applyBorder="1" applyAlignment="1" applyProtection="1">
      <alignment horizontal="center" shrinkToFit="1"/>
      <protection hidden="1"/>
    </xf>
    <xf numFmtId="0" fontId="9" fillId="2" borderId="4" xfId="1" applyFont="1" applyFill="1" applyBorder="1" applyAlignment="1" applyProtection="1">
      <alignment horizontal="center" shrinkToFit="1"/>
      <protection hidden="1"/>
    </xf>
    <xf numFmtId="0" fontId="9" fillId="2" borderId="7" xfId="1" applyFont="1" applyFill="1" applyBorder="1" applyAlignment="1" applyProtection="1">
      <alignment horizontal="center" shrinkToFit="1"/>
      <protection hidden="1"/>
    </xf>
    <xf numFmtId="0" fontId="9" fillId="2" borderId="2" xfId="1" applyFont="1" applyFill="1" applyBorder="1" applyAlignment="1" applyProtection="1">
      <alignment horizontal="center" shrinkToFit="1"/>
      <protection hidden="1"/>
    </xf>
    <xf numFmtId="0" fontId="22" fillId="2" borderId="6" xfId="1" applyFont="1" applyFill="1" applyBorder="1" applyAlignment="1" applyProtection="1">
      <alignment horizontal="center" vertical="center" wrapText="1"/>
      <protection hidden="1"/>
    </xf>
    <xf numFmtId="0" fontId="22" fillId="2" borderId="10" xfId="1" applyFont="1" applyFill="1" applyBorder="1" applyAlignment="1" applyProtection="1">
      <alignment horizontal="center" vertical="center" wrapText="1"/>
      <protection hidden="1"/>
    </xf>
    <xf numFmtId="0" fontId="22" fillId="2" borderId="12" xfId="1" applyFont="1" applyFill="1" applyBorder="1" applyAlignment="1" applyProtection="1">
      <alignment horizontal="center" vertical="center" wrapText="1"/>
      <protection hidden="1"/>
    </xf>
    <xf numFmtId="0" fontId="22" fillId="2" borderId="4" xfId="1" applyFont="1" applyFill="1" applyBorder="1" applyAlignment="1" applyProtection="1">
      <alignment horizontal="center" vertical="center" wrapText="1"/>
      <protection hidden="1"/>
    </xf>
    <xf numFmtId="0" fontId="22" fillId="2" borderId="7" xfId="1" applyFont="1" applyFill="1" applyBorder="1" applyAlignment="1" applyProtection="1">
      <alignment horizontal="center" vertical="center" wrapText="1"/>
      <protection hidden="1"/>
    </xf>
    <xf numFmtId="0" fontId="22" fillId="2" borderId="2" xfId="1" applyFont="1" applyFill="1" applyBorder="1" applyAlignment="1" applyProtection="1">
      <alignment horizontal="center" vertical="center" wrapText="1"/>
      <protection hidden="1"/>
    </xf>
    <xf numFmtId="0" fontId="102" fillId="2" borderId="4" xfId="1" applyNumberFormat="1" applyFont="1" applyFill="1" applyBorder="1" applyAlignment="1" applyProtection="1">
      <alignment horizontal="right" vertical="center" shrinkToFit="1"/>
      <protection hidden="1"/>
    </xf>
    <xf numFmtId="0" fontId="102" fillId="2" borderId="7" xfId="1" applyNumberFormat="1" applyFont="1" applyFill="1" applyBorder="1" applyAlignment="1" applyProtection="1">
      <alignment horizontal="right" vertical="center" shrinkToFit="1"/>
      <protection hidden="1"/>
    </xf>
    <xf numFmtId="0" fontId="100" fillId="0" borderId="6" xfId="1" applyFont="1" applyFill="1" applyBorder="1" applyAlignment="1" applyProtection="1">
      <alignment horizontal="center" vertical="center"/>
      <protection hidden="1"/>
    </xf>
    <xf numFmtId="0" fontId="100" fillId="0" borderId="23" xfId="1" applyFont="1" applyFill="1" applyBorder="1" applyAlignment="1" applyProtection="1">
      <alignment horizontal="center" vertical="center"/>
      <protection hidden="1"/>
    </xf>
    <xf numFmtId="0" fontId="100" fillId="0" borderId="4" xfId="1" applyFont="1" applyFill="1" applyBorder="1" applyAlignment="1" applyProtection="1">
      <alignment horizontal="center" vertical="center"/>
      <protection hidden="1"/>
    </xf>
    <xf numFmtId="38" fontId="100" fillId="2" borderId="63" xfId="3" applyFont="1" applyFill="1" applyBorder="1" applyAlignment="1" applyProtection="1">
      <alignment horizontal="right" vertical="center" shrinkToFit="1"/>
      <protection hidden="1"/>
    </xf>
    <xf numFmtId="38" fontId="100" fillId="2" borderId="64" xfId="3" applyFont="1" applyFill="1" applyBorder="1" applyAlignment="1" applyProtection="1">
      <alignment horizontal="right" vertical="center" shrinkToFit="1"/>
      <protection hidden="1"/>
    </xf>
    <xf numFmtId="38" fontId="100" fillId="2" borderId="5" xfId="3" applyFont="1" applyFill="1" applyBorder="1" applyAlignment="1" applyProtection="1">
      <alignment horizontal="right" vertical="center" shrinkToFit="1"/>
      <protection hidden="1"/>
    </xf>
    <xf numFmtId="38" fontId="100" fillId="2" borderId="9" xfId="3" applyFont="1" applyFill="1" applyBorder="1" applyAlignment="1" applyProtection="1">
      <alignment horizontal="right" vertical="center" shrinkToFit="1"/>
      <protection hidden="1"/>
    </xf>
    <xf numFmtId="0" fontId="16" fillId="2" borderId="18" xfId="1" applyFont="1" applyFill="1" applyBorder="1" applyAlignment="1" applyProtection="1">
      <alignment horizontal="left"/>
      <protection hidden="1"/>
    </xf>
    <xf numFmtId="0" fontId="16" fillId="2" borderId="10" xfId="1" applyFont="1" applyFill="1" applyBorder="1" applyAlignment="1" applyProtection="1">
      <alignment horizontal="left"/>
      <protection hidden="1"/>
    </xf>
    <xf numFmtId="0" fontId="16" fillId="2" borderId="12" xfId="1" applyFont="1" applyFill="1" applyBorder="1" applyAlignment="1" applyProtection="1">
      <alignment horizontal="left"/>
      <protection hidden="1"/>
    </xf>
    <xf numFmtId="0" fontId="16" fillId="2" borderId="16" xfId="1" applyFont="1" applyFill="1" applyBorder="1" applyAlignment="1" applyProtection="1">
      <alignment horizontal="left"/>
      <protection hidden="1"/>
    </xf>
    <xf numFmtId="0" fontId="16" fillId="2" borderId="0" xfId="1" applyFont="1" applyFill="1" applyBorder="1" applyAlignment="1" applyProtection="1">
      <alignment horizontal="left"/>
      <protection hidden="1"/>
    </xf>
    <xf numFmtId="0" fontId="16" fillId="2" borderId="21" xfId="1" applyFont="1" applyFill="1" applyBorder="1" applyAlignment="1" applyProtection="1">
      <alignment horizontal="left"/>
      <protection hidden="1"/>
    </xf>
    <xf numFmtId="0" fontId="16" fillId="2" borderId="18" xfId="1" applyFont="1" applyFill="1" applyBorder="1" applyAlignment="1" applyProtection="1">
      <alignment horizontal="left" vertical="center" wrapText="1"/>
      <protection hidden="1"/>
    </xf>
    <xf numFmtId="0" fontId="16" fillId="2" borderId="10" xfId="1" applyFont="1" applyFill="1" applyBorder="1" applyAlignment="1" applyProtection="1">
      <alignment horizontal="left" vertical="center" wrapText="1"/>
      <protection hidden="1"/>
    </xf>
    <xf numFmtId="0" fontId="16" fillId="2" borderId="12" xfId="1" applyFont="1" applyFill="1" applyBorder="1" applyAlignment="1" applyProtection="1">
      <alignment horizontal="left" vertical="center" wrapText="1"/>
      <protection hidden="1"/>
    </xf>
    <xf numFmtId="0" fontId="16" fillId="2" borderId="16" xfId="1" applyFont="1" applyFill="1" applyBorder="1" applyAlignment="1" applyProtection="1">
      <alignment horizontal="left" vertical="center" wrapText="1"/>
      <protection hidden="1"/>
    </xf>
    <xf numFmtId="0" fontId="16" fillId="2" borderId="0" xfId="1" applyFont="1" applyFill="1" applyBorder="1" applyAlignment="1" applyProtection="1">
      <alignment horizontal="left" vertical="center" wrapText="1"/>
      <protection hidden="1"/>
    </xf>
    <xf numFmtId="0" fontId="16" fillId="2" borderId="21" xfId="1" applyFont="1" applyFill="1" applyBorder="1" applyAlignment="1" applyProtection="1">
      <alignment horizontal="left" vertical="center" wrapText="1"/>
      <protection hidden="1"/>
    </xf>
    <xf numFmtId="0" fontId="113" fillId="2" borderId="6" xfId="1" applyFont="1" applyFill="1" applyBorder="1" applyAlignment="1" applyProtection="1">
      <alignment horizontal="center" vertical="center" shrinkToFit="1"/>
      <protection hidden="1"/>
    </xf>
    <xf numFmtId="0" fontId="113" fillId="2" borderId="10" xfId="1" applyFont="1" applyFill="1" applyBorder="1" applyAlignment="1" applyProtection="1">
      <alignment horizontal="center" vertical="center" shrinkToFit="1"/>
      <protection hidden="1"/>
    </xf>
    <xf numFmtId="0" fontId="113" fillId="2" borderId="12" xfId="1" applyFont="1" applyFill="1" applyBorder="1" applyAlignment="1" applyProtection="1">
      <alignment horizontal="center" vertical="center" shrinkToFit="1"/>
      <protection hidden="1"/>
    </xf>
    <xf numFmtId="0" fontId="113" fillId="2" borderId="23" xfId="1" applyFont="1" applyFill="1" applyBorder="1" applyAlignment="1" applyProtection="1">
      <alignment horizontal="center" vertical="center" shrinkToFit="1"/>
      <protection hidden="1"/>
    </xf>
    <xf numFmtId="0" fontId="113" fillId="2" borderId="0" xfId="1" applyFont="1" applyFill="1" applyBorder="1" applyAlignment="1" applyProtection="1">
      <alignment horizontal="center" vertical="center" shrinkToFit="1"/>
      <protection hidden="1"/>
    </xf>
    <xf numFmtId="0" fontId="113" fillId="2" borderId="21" xfId="1" applyFont="1" applyFill="1" applyBorder="1" applyAlignment="1" applyProtection="1">
      <alignment horizontal="center" vertical="center" shrinkToFit="1"/>
      <protection hidden="1"/>
    </xf>
    <xf numFmtId="0" fontId="19" fillId="2" borderId="23" xfId="1" applyFont="1" applyFill="1" applyBorder="1" applyAlignment="1" applyProtection="1">
      <alignment horizontal="center" vertical="center" wrapText="1"/>
      <protection hidden="1"/>
    </xf>
    <xf numFmtId="0" fontId="19" fillId="2" borderId="0" xfId="1" applyFont="1" applyFill="1" applyBorder="1" applyAlignment="1" applyProtection="1">
      <alignment horizontal="center" vertical="center" wrapText="1"/>
      <protection hidden="1"/>
    </xf>
    <xf numFmtId="0" fontId="19" fillId="2" borderId="21" xfId="1" applyFont="1" applyFill="1" applyBorder="1" applyAlignment="1" applyProtection="1">
      <alignment horizontal="center" vertical="center" wrapText="1"/>
      <protection hidden="1"/>
    </xf>
    <xf numFmtId="0" fontId="19" fillId="2" borderId="4" xfId="1" applyFont="1" applyFill="1" applyBorder="1" applyAlignment="1" applyProtection="1">
      <alignment horizontal="center" vertical="center" wrapText="1"/>
      <protection hidden="1"/>
    </xf>
    <xf numFmtId="0" fontId="19" fillId="2" borderId="7" xfId="1" applyFont="1" applyFill="1" applyBorder="1" applyAlignment="1" applyProtection="1">
      <alignment horizontal="center" vertical="center" wrapText="1"/>
      <protection hidden="1"/>
    </xf>
    <xf numFmtId="0" fontId="19" fillId="2" borderId="2" xfId="1" applyFont="1" applyFill="1" applyBorder="1" applyAlignment="1" applyProtection="1">
      <alignment horizontal="center" vertical="center" wrapText="1"/>
      <protection hidden="1"/>
    </xf>
    <xf numFmtId="0" fontId="108" fillId="2" borderId="23" xfId="1" applyFont="1" applyFill="1" applyBorder="1" applyAlignment="1" applyProtection="1">
      <alignment horizontal="right" vertical="center"/>
      <protection hidden="1"/>
    </xf>
    <xf numFmtId="0" fontId="108" fillId="2" borderId="0" xfId="1" applyFont="1" applyFill="1" applyBorder="1" applyAlignment="1" applyProtection="1">
      <alignment horizontal="right" vertical="center"/>
      <protection hidden="1"/>
    </xf>
    <xf numFmtId="0" fontId="108" fillId="2" borderId="21" xfId="1" applyFont="1" applyFill="1" applyBorder="1" applyAlignment="1" applyProtection="1">
      <alignment horizontal="right" vertical="center"/>
      <protection hidden="1"/>
    </xf>
    <xf numFmtId="0" fontId="108" fillId="2" borderId="4" xfId="1" applyFont="1" applyFill="1" applyBorder="1" applyAlignment="1" applyProtection="1">
      <alignment horizontal="right" vertical="center"/>
      <protection hidden="1"/>
    </xf>
    <xf numFmtId="0" fontId="108" fillId="2" borderId="7" xfId="1" applyFont="1" applyFill="1" applyBorder="1" applyAlignment="1" applyProtection="1">
      <alignment horizontal="right" vertical="center"/>
      <protection hidden="1"/>
    </xf>
    <xf numFmtId="0" fontId="108" fillId="2" borderId="2" xfId="1" applyFont="1" applyFill="1" applyBorder="1" applyAlignment="1" applyProtection="1">
      <alignment horizontal="right" vertical="center"/>
      <protection hidden="1"/>
    </xf>
    <xf numFmtId="0" fontId="113" fillId="2" borderId="4" xfId="1" applyFont="1" applyFill="1" applyBorder="1" applyAlignment="1" applyProtection="1">
      <alignment horizontal="center" vertical="center" shrinkToFit="1"/>
      <protection hidden="1"/>
    </xf>
    <xf numFmtId="0" fontId="113" fillId="2" borderId="7" xfId="1" applyFont="1" applyFill="1" applyBorder="1" applyAlignment="1" applyProtection="1">
      <alignment horizontal="center" vertical="center" shrinkToFit="1"/>
      <protection hidden="1"/>
    </xf>
    <xf numFmtId="0" fontId="113" fillId="2" borderId="2" xfId="1" applyFont="1" applyFill="1" applyBorder="1" applyAlignment="1" applyProtection="1">
      <alignment horizontal="center" vertical="center" shrinkToFit="1"/>
      <protection hidden="1"/>
    </xf>
    <xf numFmtId="0" fontId="108" fillId="5" borderId="23" xfId="1" applyFont="1" applyFill="1" applyBorder="1" applyAlignment="1" applyProtection="1">
      <alignment horizontal="right" vertical="center"/>
      <protection hidden="1"/>
    </xf>
    <xf numFmtId="0" fontId="108" fillId="5" borderId="0" xfId="1" applyFont="1" applyFill="1" applyBorder="1" applyAlignment="1" applyProtection="1">
      <alignment horizontal="right" vertical="center"/>
      <protection hidden="1"/>
    </xf>
    <xf numFmtId="0" fontId="108" fillId="5" borderId="21" xfId="1" applyFont="1" applyFill="1" applyBorder="1" applyAlignment="1" applyProtection="1">
      <alignment horizontal="right" vertical="center"/>
      <protection hidden="1"/>
    </xf>
    <xf numFmtId="0" fontId="108" fillId="5" borderId="4" xfId="1" applyFont="1" applyFill="1" applyBorder="1" applyAlignment="1" applyProtection="1">
      <alignment horizontal="right" vertical="center"/>
      <protection hidden="1"/>
    </xf>
    <xf numFmtId="0" fontId="108" fillId="5" borderId="7" xfId="1" applyFont="1" applyFill="1" applyBorder="1" applyAlignment="1" applyProtection="1">
      <alignment horizontal="right" vertical="center"/>
      <protection hidden="1"/>
    </xf>
    <xf numFmtId="0" fontId="108" fillId="5" borderId="2" xfId="1" applyFont="1" applyFill="1" applyBorder="1" applyAlignment="1" applyProtection="1">
      <alignment horizontal="right" vertical="center"/>
      <protection hidden="1"/>
    </xf>
    <xf numFmtId="0" fontId="100" fillId="2" borderId="6" xfId="1" applyFont="1" applyFill="1" applyBorder="1" applyAlignment="1" applyProtection="1">
      <alignment horizontal="distributed" vertical="distributed"/>
      <protection hidden="1"/>
    </xf>
    <xf numFmtId="0" fontId="100" fillId="2" borderId="10" xfId="1" applyFont="1" applyFill="1" applyBorder="1" applyAlignment="1" applyProtection="1">
      <alignment horizontal="distributed" vertical="distributed"/>
      <protection hidden="1"/>
    </xf>
    <xf numFmtId="0" fontId="100" fillId="2" borderId="12" xfId="1" applyFont="1" applyFill="1" applyBorder="1" applyAlignment="1" applyProtection="1">
      <alignment horizontal="distributed" vertical="distributed"/>
      <protection hidden="1"/>
    </xf>
    <xf numFmtId="0" fontId="100" fillId="2" borderId="23" xfId="1" applyFont="1" applyFill="1" applyBorder="1" applyAlignment="1" applyProtection="1">
      <alignment horizontal="distributed" vertical="distributed"/>
      <protection hidden="1"/>
    </xf>
    <xf numFmtId="0" fontId="100" fillId="2" borderId="0" xfId="1" applyFont="1" applyFill="1" applyBorder="1" applyAlignment="1" applyProtection="1">
      <alignment horizontal="distributed" vertical="distributed"/>
      <protection hidden="1"/>
    </xf>
    <xf numFmtId="0" fontId="100" fillId="2" borderId="21" xfId="1" applyFont="1" applyFill="1" applyBorder="1" applyAlignment="1" applyProtection="1">
      <alignment horizontal="distributed" vertical="distributed"/>
      <protection hidden="1"/>
    </xf>
    <xf numFmtId="0" fontId="100" fillId="2" borderId="4" xfId="1" applyFont="1" applyFill="1" applyBorder="1" applyAlignment="1" applyProtection="1">
      <alignment horizontal="distributed" vertical="distributed"/>
      <protection hidden="1"/>
    </xf>
    <xf numFmtId="0" fontId="100" fillId="2" borderId="7" xfId="1" applyFont="1" applyFill="1" applyBorder="1" applyAlignment="1" applyProtection="1">
      <alignment horizontal="distributed" vertical="distributed"/>
      <protection hidden="1"/>
    </xf>
    <xf numFmtId="0" fontId="100" fillId="2" borderId="2" xfId="1" applyFont="1" applyFill="1" applyBorder="1" applyAlignment="1" applyProtection="1">
      <alignment horizontal="distributed" vertical="distributed"/>
      <protection hidden="1"/>
    </xf>
    <xf numFmtId="179" fontId="103" fillId="2" borderId="6" xfId="1" applyNumberFormat="1" applyFont="1" applyFill="1" applyBorder="1" applyAlignment="1" applyProtection="1">
      <alignment horizontal="center" vertical="center"/>
      <protection hidden="1"/>
    </xf>
    <xf numFmtId="179" fontId="103" fillId="2" borderId="10" xfId="1" applyNumberFormat="1" applyFont="1" applyFill="1" applyBorder="1" applyAlignment="1" applyProtection="1">
      <alignment horizontal="center" vertical="center"/>
      <protection hidden="1"/>
    </xf>
    <xf numFmtId="179" fontId="103" fillId="2" borderId="12" xfId="1" applyNumberFormat="1" applyFont="1" applyFill="1" applyBorder="1" applyAlignment="1" applyProtection="1">
      <alignment horizontal="center" vertical="center"/>
      <protection hidden="1"/>
    </xf>
    <xf numFmtId="179" fontId="103" fillId="2" borderId="23" xfId="1" applyNumberFormat="1" applyFont="1" applyFill="1" applyBorder="1" applyAlignment="1" applyProtection="1">
      <alignment horizontal="center" vertical="center"/>
      <protection hidden="1"/>
    </xf>
    <xf numFmtId="179" fontId="103" fillId="2" borderId="0" xfId="1" applyNumberFormat="1" applyFont="1" applyFill="1" applyBorder="1" applyAlignment="1" applyProtection="1">
      <alignment horizontal="center" vertical="center"/>
      <protection hidden="1"/>
    </xf>
    <xf numFmtId="179" fontId="103" fillId="2" borderId="21" xfId="1" applyNumberFormat="1" applyFont="1" applyFill="1" applyBorder="1" applyAlignment="1" applyProtection="1">
      <alignment horizontal="center" vertical="center"/>
      <protection hidden="1"/>
    </xf>
    <xf numFmtId="179" fontId="103" fillId="2" borderId="4" xfId="1" applyNumberFormat="1" applyFont="1" applyFill="1" applyBorder="1" applyAlignment="1" applyProtection="1">
      <alignment horizontal="center" vertical="center"/>
      <protection hidden="1"/>
    </xf>
    <xf numFmtId="179" fontId="103" fillId="2" borderId="7" xfId="1" applyNumberFormat="1" applyFont="1" applyFill="1" applyBorder="1" applyAlignment="1" applyProtection="1">
      <alignment horizontal="center" vertical="center"/>
      <protection hidden="1"/>
    </xf>
    <xf numFmtId="179" fontId="103" fillId="2" borderId="2" xfId="1" applyNumberFormat="1" applyFont="1" applyFill="1" applyBorder="1" applyAlignment="1" applyProtection="1">
      <alignment horizontal="center" vertical="center"/>
      <protection hidden="1"/>
    </xf>
    <xf numFmtId="0" fontId="11" fillId="2" borderId="6" xfId="1" applyFont="1" applyFill="1" applyBorder="1" applyAlignment="1" applyProtection="1">
      <alignment horizontal="center" vertical="center"/>
      <protection hidden="1"/>
    </xf>
    <xf numFmtId="0" fontId="11" fillId="2" borderId="10" xfId="1" applyFont="1" applyFill="1" applyBorder="1" applyAlignment="1" applyProtection="1">
      <alignment horizontal="center" vertical="center"/>
      <protection hidden="1"/>
    </xf>
    <xf numFmtId="0" fontId="11" fillId="2" borderId="12" xfId="1" applyFont="1" applyFill="1" applyBorder="1" applyAlignment="1" applyProtection="1">
      <alignment horizontal="center" vertical="center"/>
      <protection hidden="1"/>
    </xf>
    <xf numFmtId="0" fontId="11" fillId="2" borderId="23" xfId="1" applyFont="1" applyFill="1" applyBorder="1" applyAlignment="1" applyProtection="1">
      <alignment horizontal="center" vertical="center"/>
      <protection hidden="1"/>
    </xf>
    <xf numFmtId="0" fontId="11" fillId="2" borderId="21" xfId="1" applyFont="1" applyFill="1" applyBorder="1" applyAlignment="1" applyProtection="1">
      <alignment horizontal="center" vertical="center"/>
      <protection hidden="1"/>
    </xf>
    <xf numFmtId="0" fontId="11" fillId="2" borderId="4" xfId="1" applyFont="1" applyFill="1" applyBorder="1" applyAlignment="1" applyProtection="1">
      <alignment horizontal="center" vertical="center"/>
      <protection hidden="1"/>
    </xf>
    <xf numFmtId="0" fontId="11" fillId="2" borderId="7" xfId="1" applyFont="1" applyFill="1" applyBorder="1" applyAlignment="1" applyProtection="1">
      <alignment horizontal="center" vertical="center"/>
      <protection hidden="1"/>
    </xf>
    <xf numFmtId="0" fontId="11" fillId="2" borderId="2" xfId="1" applyFont="1" applyFill="1" applyBorder="1" applyAlignment="1" applyProtection="1">
      <alignment horizontal="center" vertical="center"/>
      <protection hidden="1"/>
    </xf>
    <xf numFmtId="0" fontId="9" fillId="2" borderId="6" xfId="1" applyFont="1" applyFill="1" applyBorder="1" applyAlignment="1" applyProtection="1">
      <alignment horizontal="center" vertical="center" shrinkToFit="1"/>
      <protection hidden="1"/>
    </xf>
    <xf numFmtId="0" fontId="9" fillId="2" borderId="10" xfId="1" applyFont="1" applyFill="1" applyBorder="1" applyAlignment="1" applyProtection="1">
      <alignment horizontal="center" vertical="center" shrinkToFit="1"/>
      <protection hidden="1"/>
    </xf>
    <xf numFmtId="0" fontId="9" fillId="2" borderId="12" xfId="1" applyFont="1" applyFill="1" applyBorder="1" applyAlignment="1" applyProtection="1">
      <alignment horizontal="center" vertical="center" shrinkToFit="1"/>
      <protection hidden="1"/>
    </xf>
    <xf numFmtId="0" fontId="9" fillId="2" borderId="23" xfId="1" applyFont="1" applyFill="1" applyBorder="1" applyAlignment="1" applyProtection="1">
      <alignment horizontal="center" vertical="center" shrinkToFit="1"/>
      <protection hidden="1"/>
    </xf>
    <xf numFmtId="0" fontId="9" fillId="2" borderId="0" xfId="1" applyFont="1" applyFill="1" applyBorder="1" applyAlignment="1" applyProtection="1">
      <alignment horizontal="center" vertical="center" shrinkToFit="1"/>
      <protection hidden="1"/>
    </xf>
    <xf numFmtId="0" fontId="9" fillId="2" borderId="21" xfId="1" applyFont="1" applyFill="1" applyBorder="1" applyAlignment="1" applyProtection="1">
      <alignment horizontal="center" vertical="center" shrinkToFit="1"/>
      <protection hidden="1"/>
    </xf>
    <xf numFmtId="0" fontId="9" fillId="2" borderId="4" xfId="1" applyFont="1" applyFill="1" applyBorder="1" applyAlignment="1" applyProtection="1">
      <alignment horizontal="center" vertical="center" shrinkToFit="1"/>
      <protection hidden="1"/>
    </xf>
    <xf numFmtId="0" fontId="9" fillId="2" borderId="7" xfId="1" applyFont="1" applyFill="1" applyBorder="1" applyAlignment="1" applyProtection="1">
      <alignment horizontal="center" vertical="center" shrinkToFit="1"/>
      <protection hidden="1"/>
    </xf>
    <xf numFmtId="0" fontId="9" fillId="2" borderId="2" xfId="1" applyFont="1" applyFill="1" applyBorder="1" applyAlignment="1" applyProtection="1">
      <alignment horizontal="center" vertical="center" shrinkToFit="1"/>
      <protection hidden="1"/>
    </xf>
    <xf numFmtId="0" fontId="21" fillId="2" borderId="55" xfId="1" applyFont="1" applyFill="1" applyBorder="1" applyAlignment="1" applyProtection="1">
      <alignment horizontal="center" vertical="center"/>
      <protection hidden="1"/>
    </xf>
    <xf numFmtId="0" fontId="21" fillId="2" borderId="57" xfId="1" applyFont="1" applyFill="1" applyBorder="1" applyAlignment="1" applyProtection="1">
      <alignment horizontal="center" vertical="center"/>
      <protection hidden="1"/>
    </xf>
    <xf numFmtId="0" fontId="21" fillId="2" borderId="59" xfId="1" applyFont="1" applyFill="1" applyBorder="1" applyAlignment="1" applyProtection="1">
      <alignment horizontal="center" vertical="center"/>
      <protection hidden="1"/>
    </xf>
    <xf numFmtId="0" fontId="21" fillId="2" borderId="60" xfId="1" applyFont="1" applyFill="1" applyBorder="1" applyAlignment="1" applyProtection="1">
      <alignment horizontal="center" vertical="center"/>
      <protection hidden="1"/>
    </xf>
    <xf numFmtId="0" fontId="2" fillId="2" borderId="6" xfId="1" applyFont="1" applyFill="1" applyBorder="1" applyAlignment="1" applyProtection="1">
      <alignment horizontal="center" vertical="center"/>
      <protection hidden="1"/>
    </xf>
    <xf numFmtId="0" fontId="2" fillId="2" borderId="10" xfId="1" applyFont="1" applyFill="1" applyBorder="1" applyAlignment="1" applyProtection="1">
      <alignment horizontal="center" vertical="center"/>
      <protection hidden="1"/>
    </xf>
    <xf numFmtId="0" fontId="2" fillId="2" borderId="12" xfId="1" applyFont="1" applyFill="1" applyBorder="1" applyAlignment="1" applyProtection="1">
      <alignment horizontal="center" vertical="center"/>
      <protection hidden="1"/>
    </xf>
    <xf numFmtId="0" fontId="2" fillId="2" borderId="23" xfId="1" applyFont="1" applyFill="1" applyBorder="1" applyAlignment="1" applyProtection="1">
      <alignment horizontal="center" vertical="center"/>
      <protection hidden="1"/>
    </xf>
    <xf numFmtId="0" fontId="2" fillId="2" borderId="0" xfId="1" applyNumberFormat="1" applyFont="1" applyFill="1" applyBorder="1" applyAlignment="1" applyProtection="1">
      <alignment horizontal="center" vertical="center"/>
      <protection hidden="1"/>
    </xf>
    <xf numFmtId="0" fontId="2" fillId="2" borderId="21" xfId="1" applyFont="1" applyFill="1" applyBorder="1" applyAlignment="1" applyProtection="1">
      <alignment horizontal="center" vertical="center"/>
      <protection hidden="1"/>
    </xf>
    <xf numFmtId="0" fontId="2" fillId="2" borderId="4" xfId="1" applyFont="1" applyFill="1" applyBorder="1" applyAlignment="1" applyProtection="1">
      <alignment horizontal="center" vertical="center"/>
      <protection hidden="1"/>
    </xf>
    <xf numFmtId="0" fontId="2" fillId="2" borderId="7" xfId="1" applyFont="1" applyFill="1" applyBorder="1" applyAlignment="1" applyProtection="1">
      <alignment horizontal="center" vertical="center"/>
      <protection hidden="1"/>
    </xf>
    <xf numFmtId="0" fontId="2" fillId="2" borderId="2" xfId="1" applyFont="1" applyFill="1" applyBorder="1" applyAlignment="1" applyProtection="1">
      <alignment horizontal="center" vertical="center"/>
      <protection hidden="1"/>
    </xf>
    <xf numFmtId="0" fontId="9" fillId="2" borderId="0" xfId="1" applyFont="1" applyFill="1" applyAlignment="1" applyProtection="1">
      <alignment horizontal="right" vertical="center"/>
      <protection hidden="1"/>
    </xf>
    <xf numFmtId="0" fontId="16" fillId="2" borderId="6" xfId="1" applyFont="1" applyFill="1" applyBorder="1" applyAlignment="1" applyProtection="1">
      <alignment horizontal="center" vertical="top" wrapText="1"/>
      <protection hidden="1"/>
    </xf>
    <xf numFmtId="0" fontId="16" fillId="2" borderId="10" xfId="1" applyFont="1" applyFill="1" applyBorder="1" applyAlignment="1" applyProtection="1">
      <alignment horizontal="center" vertical="top" wrapText="1"/>
      <protection hidden="1"/>
    </xf>
    <xf numFmtId="0" fontId="16" fillId="2" borderId="4" xfId="1" applyFont="1" applyFill="1" applyBorder="1" applyAlignment="1" applyProtection="1">
      <alignment horizontal="center" vertical="top" wrapText="1"/>
      <protection hidden="1"/>
    </xf>
    <xf numFmtId="0" fontId="16" fillId="2" borderId="7" xfId="1" applyFont="1" applyFill="1" applyBorder="1" applyAlignment="1" applyProtection="1">
      <alignment horizontal="center" vertical="top" wrapText="1"/>
      <protection hidden="1"/>
    </xf>
    <xf numFmtId="0" fontId="22" fillId="2" borderId="1" xfId="1" applyFont="1" applyFill="1" applyBorder="1" applyAlignment="1" applyProtection="1">
      <alignment horizontal="center" vertical="center" wrapText="1"/>
      <protection hidden="1"/>
    </xf>
    <xf numFmtId="0" fontId="9" fillId="2" borderId="0" xfId="1" applyFont="1" applyFill="1" applyAlignment="1" applyProtection="1">
      <alignment horizontal="left" vertical="center"/>
      <protection hidden="1"/>
    </xf>
    <xf numFmtId="0" fontId="9" fillId="2" borderId="13" xfId="1" applyFont="1" applyFill="1" applyBorder="1" applyAlignment="1" applyProtection="1">
      <alignment horizontal="center" vertical="center"/>
      <protection hidden="1"/>
    </xf>
    <xf numFmtId="0" fontId="9" fillId="2" borderId="46" xfId="1" applyFont="1" applyFill="1" applyBorder="1" applyAlignment="1" applyProtection="1">
      <alignment horizontal="center" vertical="center"/>
      <protection hidden="1"/>
    </xf>
    <xf numFmtId="0" fontId="19" fillId="2" borderId="16" xfId="1" applyFont="1" applyFill="1" applyBorder="1" applyAlignment="1" applyProtection="1">
      <alignment horizontal="center" vertical="center" textRotation="255" wrapText="1"/>
      <protection hidden="1"/>
    </xf>
    <xf numFmtId="0" fontId="19" fillId="2" borderId="0" xfId="1" applyFont="1" applyFill="1" applyBorder="1" applyAlignment="1" applyProtection="1">
      <alignment horizontal="center" vertical="center" textRotation="255" wrapText="1"/>
      <protection hidden="1"/>
    </xf>
    <xf numFmtId="0" fontId="19" fillId="2" borderId="21" xfId="1" applyFont="1" applyFill="1" applyBorder="1" applyAlignment="1" applyProtection="1">
      <alignment horizontal="center" vertical="center" textRotation="255" wrapText="1"/>
      <protection hidden="1"/>
    </xf>
    <xf numFmtId="0" fontId="19" fillId="2" borderId="17" xfId="1" applyFont="1" applyFill="1" applyBorder="1" applyAlignment="1" applyProtection="1">
      <alignment horizontal="center" vertical="center" textRotation="255" wrapText="1"/>
      <protection hidden="1"/>
    </xf>
    <xf numFmtId="0" fontId="19" fillId="2" borderId="7" xfId="1" applyFont="1" applyFill="1" applyBorder="1" applyAlignment="1" applyProtection="1">
      <alignment horizontal="center" vertical="center" textRotation="255" wrapText="1"/>
      <protection hidden="1"/>
    </xf>
    <xf numFmtId="0" fontId="19" fillId="2" borderId="2" xfId="1" applyFont="1" applyFill="1" applyBorder="1" applyAlignment="1" applyProtection="1">
      <alignment horizontal="center" vertical="center" textRotation="255" wrapText="1"/>
      <protection hidden="1"/>
    </xf>
    <xf numFmtId="0" fontId="100" fillId="2" borderId="6" xfId="1" applyFont="1" applyFill="1" applyBorder="1" applyAlignment="1" applyProtection="1">
      <alignment horizontal="center" vertical="center" wrapText="1"/>
      <protection hidden="1"/>
    </xf>
    <xf numFmtId="0" fontId="100" fillId="2" borderId="10" xfId="1" applyFont="1" applyFill="1" applyBorder="1" applyAlignment="1" applyProtection="1">
      <alignment horizontal="center" vertical="center" wrapText="1"/>
      <protection hidden="1"/>
    </xf>
    <xf numFmtId="0" fontId="100" fillId="2" borderId="12" xfId="1" applyFont="1" applyFill="1" applyBorder="1" applyAlignment="1" applyProtection="1">
      <alignment horizontal="center" vertical="center" wrapText="1"/>
      <protection hidden="1"/>
    </xf>
    <xf numFmtId="0" fontId="100" fillId="2" borderId="23" xfId="1" applyFont="1" applyFill="1" applyBorder="1" applyAlignment="1" applyProtection="1">
      <alignment horizontal="center" vertical="center" wrapText="1"/>
      <protection hidden="1"/>
    </xf>
    <xf numFmtId="0" fontId="100" fillId="2" borderId="0" xfId="1" applyFont="1" applyFill="1" applyBorder="1" applyAlignment="1" applyProtection="1">
      <alignment horizontal="center" vertical="center" wrapText="1"/>
      <protection hidden="1"/>
    </xf>
    <xf numFmtId="0" fontId="100" fillId="2" borderId="21" xfId="1" applyFont="1" applyFill="1" applyBorder="1" applyAlignment="1" applyProtection="1">
      <alignment horizontal="center" vertical="center" wrapText="1"/>
      <protection hidden="1"/>
    </xf>
    <xf numFmtId="0" fontId="100" fillId="2" borderId="4" xfId="1" applyFont="1" applyFill="1" applyBorder="1" applyAlignment="1" applyProtection="1">
      <alignment horizontal="center" vertical="center" wrapText="1"/>
      <protection hidden="1"/>
    </xf>
    <xf numFmtId="0" fontId="100" fillId="2" borderId="7" xfId="1" applyFont="1" applyFill="1" applyBorder="1" applyAlignment="1" applyProtection="1">
      <alignment horizontal="center" vertical="center" wrapText="1"/>
      <protection hidden="1"/>
    </xf>
    <xf numFmtId="0" fontId="100" fillId="2" borderId="2" xfId="1" applyFont="1" applyFill="1" applyBorder="1" applyAlignment="1" applyProtection="1">
      <alignment horizontal="center" vertical="center" wrapText="1"/>
      <protection hidden="1"/>
    </xf>
    <xf numFmtId="0" fontId="31" fillId="2" borderId="15" xfId="1" applyFont="1" applyFill="1" applyBorder="1" applyAlignment="1" applyProtection="1">
      <alignment horizontal="center" vertical="center"/>
      <protection hidden="1"/>
    </xf>
    <xf numFmtId="0" fontId="31" fillId="2" borderId="20" xfId="1" applyFont="1" applyFill="1" applyBorder="1" applyAlignment="1" applyProtection="1">
      <alignment horizontal="center" vertical="center"/>
      <protection hidden="1"/>
    </xf>
    <xf numFmtId="0" fontId="31" fillId="2" borderId="16" xfId="1" applyFont="1" applyFill="1" applyBorder="1" applyAlignment="1" applyProtection="1">
      <alignment horizontal="center" vertical="center"/>
      <protection hidden="1"/>
    </xf>
    <xf numFmtId="0" fontId="31" fillId="2" borderId="0" xfId="1" applyFont="1" applyFill="1" applyBorder="1" applyAlignment="1" applyProtection="1">
      <alignment horizontal="center" vertical="center"/>
      <protection hidden="1"/>
    </xf>
    <xf numFmtId="0" fontId="31" fillId="2" borderId="19" xfId="1" applyFont="1" applyFill="1" applyBorder="1" applyAlignment="1" applyProtection="1">
      <alignment horizontal="center" vertical="center"/>
      <protection hidden="1"/>
    </xf>
    <xf numFmtId="0" fontId="31" fillId="2" borderId="14" xfId="1" applyFont="1" applyFill="1" applyBorder="1" applyAlignment="1" applyProtection="1">
      <alignment horizontal="center" vertical="center"/>
      <protection hidden="1"/>
    </xf>
    <xf numFmtId="0" fontId="100" fillId="2" borderId="9" xfId="1" applyNumberFormat="1" applyFont="1" applyFill="1" applyBorder="1" applyAlignment="1" applyProtection="1">
      <alignment horizontal="right" vertical="center" shrinkToFit="1"/>
      <protection hidden="1"/>
    </xf>
    <xf numFmtId="0" fontId="100" fillId="2" borderId="5" xfId="1" applyNumberFormat="1" applyFont="1" applyFill="1" applyBorder="1" applyAlignment="1" applyProtection="1">
      <alignment horizontal="right" vertical="center" shrinkToFit="1"/>
      <protection hidden="1"/>
    </xf>
    <xf numFmtId="3" fontId="100" fillId="2" borderId="5" xfId="1" applyNumberFormat="1" applyFont="1" applyFill="1" applyBorder="1" applyAlignment="1" applyProtection="1">
      <alignment horizontal="right" vertical="center" shrinkToFit="1"/>
      <protection hidden="1"/>
    </xf>
    <xf numFmtId="3" fontId="100" fillId="2" borderId="9" xfId="1" applyNumberFormat="1" applyFont="1" applyFill="1" applyBorder="1" applyAlignment="1" applyProtection="1">
      <alignment horizontal="right" vertical="center" shrinkToFit="1"/>
      <protection hidden="1"/>
    </xf>
    <xf numFmtId="38" fontId="100" fillId="12" borderId="5" xfId="3" applyFont="1" applyFill="1" applyBorder="1" applyAlignment="1" applyProtection="1">
      <alignment horizontal="right" vertical="center" shrinkToFit="1"/>
      <protection hidden="1"/>
    </xf>
    <xf numFmtId="0" fontId="100" fillId="12" borderId="9" xfId="1" applyNumberFormat="1" applyFont="1" applyFill="1" applyBorder="1" applyAlignment="1" applyProtection="1">
      <alignment horizontal="right" vertical="center" shrinkToFit="1"/>
      <protection hidden="1"/>
    </xf>
    <xf numFmtId="0" fontId="100" fillId="12" borderId="5" xfId="1" applyNumberFormat="1" applyFont="1" applyFill="1" applyBorder="1" applyAlignment="1" applyProtection="1">
      <alignment horizontal="right" vertical="center" shrinkToFit="1"/>
      <protection hidden="1"/>
    </xf>
    <xf numFmtId="0" fontId="100" fillId="12" borderId="6" xfId="1" applyNumberFormat="1" applyFont="1" applyFill="1" applyBorder="1" applyAlignment="1" applyProtection="1">
      <alignment horizontal="right" vertical="center" shrinkToFit="1"/>
      <protection hidden="1"/>
    </xf>
    <xf numFmtId="0" fontId="100" fillId="12" borderId="10" xfId="1" applyNumberFormat="1" applyFont="1" applyFill="1" applyBorder="1" applyAlignment="1" applyProtection="1">
      <alignment horizontal="right" vertical="center" shrinkToFit="1"/>
      <protection hidden="1"/>
    </xf>
    <xf numFmtId="0" fontId="21" fillId="2" borderId="10" xfId="1" applyFont="1" applyFill="1" applyBorder="1" applyAlignment="1" applyProtection="1">
      <alignment horizontal="center" vertical="center" wrapText="1" shrinkToFit="1"/>
      <protection hidden="1"/>
    </xf>
    <xf numFmtId="0" fontId="142" fillId="2" borderId="10" xfId="1" applyNumberFormat="1" applyFont="1" applyFill="1" applyBorder="1" applyAlignment="1" applyProtection="1">
      <alignment horizontal="center" vertical="center" shrinkToFit="1"/>
      <protection hidden="1"/>
    </xf>
    <xf numFmtId="0" fontId="142" fillId="2" borderId="12" xfId="1" applyNumberFormat="1" applyFont="1" applyFill="1" applyBorder="1" applyAlignment="1" applyProtection="1">
      <alignment horizontal="center" vertical="center" shrinkToFit="1"/>
      <protection hidden="1"/>
    </xf>
    <xf numFmtId="0" fontId="142" fillId="2" borderId="0" xfId="1" applyNumberFormat="1" applyFont="1" applyFill="1" applyBorder="1" applyAlignment="1" applyProtection="1">
      <alignment horizontal="center" vertical="center" shrinkToFit="1"/>
      <protection hidden="1"/>
    </xf>
    <xf numFmtId="0" fontId="142" fillId="2" borderId="21" xfId="1" applyNumberFormat="1" applyFont="1" applyFill="1" applyBorder="1" applyAlignment="1" applyProtection="1">
      <alignment horizontal="center" vertical="center" shrinkToFit="1"/>
      <protection hidden="1"/>
    </xf>
    <xf numFmtId="0" fontId="142" fillId="2" borderId="7" xfId="1" applyNumberFormat="1" applyFont="1" applyFill="1" applyBorder="1" applyAlignment="1" applyProtection="1">
      <alignment horizontal="center" vertical="center" shrinkToFit="1"/>
      <protection hidden="1"/>
    </xf>
    <xf numFmtId="0" fontId="142" fillId="2" borderId="2" xfId="1" applyNumberFormat="1" applyFont="1" applyFill="1" applyBorder="1" applyAlignment="1" applyProtection="1">
      <alignment horizontal="center" vertical="center" shrinkToFit="1"/>
      <protection hidden="1"/>
    </xf>
    <xf numFmtId="38" fontId="101" fillId="2" borderId="6" xfId="3" applyFont="1" applyFill="1" applyBorder="1" applyAlignment="1" applyProtection="1">
      <alignment horizontal="center" vertical="center" shrinkToFit="1"/>
      <protection hidden="1"/>
    </xf>
    <xf numFmtId="38" fontId="101" fillId="2" borderId="10" xfId="3" applyFont="1" applyFill="1" applyBorder="1" applyAlignment="1" applyProtection="1">
      <alignment horizontal="center" vertical="center" shrinkToFit="1"/>
      <protection hidden="1"/>
    </xf>
    <xf numFmtId="38" fontId="101" fillId="2" borderId="23" xfId="3" applyFont="1" applyFill="1" applyBorder="1" applyAlignment="1" applyProtection="1">
      <alignment horizontal="center" vertical="center" shrinkToFit="1"/>
      <protection hidden="1"/>
    </xf>
    <xf numFmtId="38" fontId="101" fillId="2" borderId="0" xfId="3" applyFont="1" applyFill="1" applyBorder="1" applyAlignment="1" applyProtection="1">
      <alignment horizontal="center" vertical="center" shrinkToFit="1"/>
      <protection hidden="1"/>
    </xf>
    <xf numFmtId="38" fontId="101" fillId="2" borderId="4" xfId="3" applyFont="1" applyFill="1" applyBorder="1" applyAlignment="1" applyProtection="1">
      <alignment horizontal="center" vertical="center" shrinkToFit="1"/>
      <protection hidden="1"/>
    </xf>
    <xf numFmtId="38" fontId="101" fillId="2" borderId="7" xfId="3" applyFont="1" applyFill="1" applyBorder="1" applyAlignment="1" applyProtection="1">
      <alignment horizontal="center" vertical="center" shrinkToFit="1"/>
      <protection hidden="1"/>
    </xf>
    <xf numFmtId="3" fontId="100" fillId="2" borderId="6" xfId="1" applyNumberFormat="1" applyFont="1" applyFill="1" applyBorder="1" applyAlignment="1" applyProtection="1">
      <alignment horizontal="right" vertical="center" shrinkToFit="1"/>
      <protection hidden="1"/>
    </xf>
    <xf numFmtId="3" fontId="100" fillId="2" borderId="10" xfId="1" applyNumberFormat="1" applyFont="1" applyFill="1" applyBorder="1" applyAlignment="1" applyProtection="1">
      <alignment horizontal="right" vertical="center" shrinkToFit="1"/>
      <protection hidden="1"/>
    </xf>
    <xf numFmtId="3" fontId="100" fillId="2" borderId="23" xfId="1" applyNumberFormat="1" applyFont="1" applyFill="1" applyBorder="1" applyAlignment="1" applyProtection="1">
      <alignment horizontal="right" vertical="center" shrinkToFit="1"/>
      <protection hidden="1"/>
    </xf>
    <xf numFmtId="3" fontId="100" fillId="2" borderId="0" xfId="1" applyNumberFormat="1" applyFont="1" applyFill="1" applyBorder="1" applyAlignment="1" applyProtection="1">
      <alignment horizontal="right" vertical="center" shrinkToFit="1"/>
      <protection hidden="1"/>
    </xf>
    <xf numFmtId="3" fontId="100" fillId="2" borderId="4" xfId="1" applyNumberFormat="1" applyFont="1" applyFill="1" applyBorder="1" applyAlignment="1" applyProtection="1">
      <alignment horizontal="right" vertical="center" shrinkToFit="1"/>
      <protection hidden="1"/>
    </xf>
    <xf numFmtId="3" fontId="100" fillId="2" borderId="7" xfId="1" applyNumberFormat="1" applyFont="1" applyFill="1" applyBorder="1" applyAlignment="1" applyProtection="1">
      <alignment horizontal="right" vertical="center" shrinkToFit="1"/>
      <protection hidden="1"/>
    </xf>
    <xf numFmtId="0" fontId="8" fillId="2" borderId="6" xfId="1" applyFont="1" applyFill="1" applyBorder="1" applyAlignment="1" applyProtection="1">
      <alignment horizontal="left" vertical="top"/>
      <protection hidden="1"/>
    </xf>
    <xf numFmtId="0" fontId="8" fillId="2" borderId="10" xfId="1" applyFont="1" applyFill="1" applyBorder="1" applyAlignment="1" applyProtection="1">
      <alignment horizontal="left" vertical="top"/>
      <protection hidden="1"/>
    </xf>
    <xf numFmtId="0" fontId="8" fillId="2" borderId="23" xfId="1" applyFont="1" applyFill="1" applyBorder="1" applyAlignment="1" applyProtection="1">
      <alignment horizontal="left" vertical="top"/>
      <protection hidden="1"/>
    </xf>
    <xf numFmtId="0" fontId="8" fillId="2" borderId="0" xfId="1" applyFont="1" applyFill="1" applyBorder="1" applyAlignment="1" applyProtection="1">
      <alignment horizontal="left" vertical="top"/>
      <protection hidden="1"/>
    </xf>
    <xf numFmtId="0" fontId="9" fillId="15" borderId="6" xfId="1" applyFont="1" applyFill="1" applyBorder="1" applyAlignment="1" applyProtection="1">
      <alignment horizontal="center" vertical="center" shrinkToFit="1"/>
      <protection hidden="1"/>
    </xf>
    <xf numFmtId="0" fontId="9" fillId="15" borderId="10" xfId="1" applyFont="1" applyFill="1" applyBorder="1" applyAlignment="1" applyProtection="1">
      <alignment horizontal="center" vertical="center" shrinkToFit="1"/>
      <protection hidden="1"/>
    </xf>
    <xf numFmtId="0" fontId="9" fillId="15" borderId="23" xfId="1" applyFont="1" applyFill="1" applyBorder="1" applyAlignment="1" applyProtection="1">
      <alignment horizontal="center" vertical="center" shrinkToFit="1"/>
      <protection hidden="1"/>
    </xf>
    <xf numFmtId="0" fontId="9" fillId="15" borderId="0" xfId="1" applyFont="1" applyFill="1" applyBorder="1" applyAlignment="1" applyProtection="1">
      <alignment horizontal="center" vertical="center" shrinkToFit="1"/>
      <protection hidden="1"/>
    </xf>
    <xf numFmtId="0" fontId="9" fillId="15" borderId="4" xfId="1" applyFont="1" applyFill="1" applyBorder="1" applyAlignment="1" applyProtection="1">
      <alignment horizontal="center" vertical="center" shrinkToFit="1"/>
      <protection hidden="1"/>
    </xf>
    <xf numFmtId="0" fontId="9" fillId="15" borderId="7" xfId="1" applyFont="1" applyFill="1" applyBorder="1" applyAlignment="1" applyProtection="1">
      <alignment horizontal="center" vertical="center" shrinkToFit="1"/>
      <protection hidden="1"/>
    </xf>
    <xf numFmtId="0" fontId="21" fillId="2" borderId="55" xfId="1" applyFont="1" applyFill="1" applyBorder="1" applyAlignment="1" applyProtection="1">
      <alignment horizontal="center" vertical="center" justifyLastLine="1"/>
      <protection hidden="1"/>
    </xf>
    <xf numFmtId="0" fontId="21" fillId="2" borderId="57" xfId="1" applyFont="1" applyFill="1" applyBorder="1" applyAlignment="1" applyProtection="1">
      <alignment horizontal="center" vertical="center" justifyLastLine="1"/>
      <protection hidden="1"/>
    </xf>
    <xf numFmtId="0" fontId="21" fillId="2" borderId="59" xfId="1" applyFont="1" applyFill="1" applyBorder="1" applyAlignment="1" applyProtection="1">
      <alignment horizontal="center" vertical="center" justifyLastLine="1"/>
      <protection hidden="1"/>
    </xf>
    <xf numFmtId="0" fontId="21" fillId="2" borderId="62" xfId="1" applyFont="1" applyFill="1" applyBorder="1" applyAlignment="1" applyProtection="1">
      <alignment horizontal="center" vertical="center" justifyLastLine="1"/>
      <protection hidden="1"/>
    </xf>
    <xf numFmtId="0" fontId="19" fillId="2" borderId="6" xfId="1" applyFont="1" applyFill="1" applyBorder="1" applyAlignment="1" applyProtection="1">
      <alignment horizontal="distributed" vertical="center" wrapText="1"/>
      <protection hidden="1"/>
    </xf>
    <xf numFmtId="0" fontId="19" fillId="2" borderId="10" xfId="1" applyFont="1" applyFill="1" applyBorder="1" applyAlignment="1" applyProtection="1">
      <alignment horizontal="distributed" vertical="center"/>
      <protection hidden="1"/>
    </xf>
    <xf numFmtId="0" fontId="19" fillId="2" borderId="12" xfId="1" applyFont="1" applyFill="1" applyBorder="1" applyAlignment="1" applyProtection="1">
      <alignment horizontal="distributed" vertical="center"/>
      <protection hidden="1"/>
    </xf>
    <xf numFmtId="0" fontId="19" fillId="2" borderId="23" xfId="1" applyFont="1" applyFill="1" applyBorder="1" applyAlignment="1" applyProtection="1">
      <alignment horizontal="distributed" vertical="center"/>
      <protection hidden="1"/>
    </xf>
    <xf numFmtId="0" fontId="19" fillId="2" borderId="0" xfId="1" applyFont="1" applyFill="1" applyBorder="1" applyAlignment="1" applyProtection="1">
      <alignment horizontal="distributed" vertical="center"/>
      <protection hidden="1"/>
    </xf>
    <xf numFmtId="0" fontId="19" fillId="2" borderId="21" xfId="1" applyFont="1" applyFill="1" applyBorder="1" applyAlignment="1" applyProtection="1">
      <alignment horizontal="distributed" vertical="center"/>
      <protection hidden="1"/>
    </xf>
    <xf numFmtId="0" fontId="19" fillId="2" borderId="4" xfId="1" applyFont="1" applyFill="1" applyBorder="1" applyAlignment="1" applyProtection="1">
      <alignment horizontal="distributed" vertical="center"/>
      <protection hidden="1"/>
    </xf>
    <xf numFmtId="0" fontId="19" fillId="2" borderId="7" xfId="1" applyFont="1" applyFill="1" applyBorder="1" applyAlignment="1" applyProtection="1">
      <alignment horizontal="distributed" vertical="center"/>
      <protection hidden="1"/>
    </xf>
    <xf numFmtId="0" fontId="19" fillId="2" borderId="2" xfId="1" applyFont="1" applyFill="1" applyBorder="1" applyAlignment="1" applyProtection="1">
      <alignment horizontal="distributed" vertical="center"/>
      <protection hidden="1"/>
    </xf>
    <xf numFmtId="0" fontId="32" fillId="2" borderId="24" xfId="1" applyFont="1" applyFill="1" applyBorder="1" applyAlignment="1" applyProtection="1">
      <alignment horizontal="center" vertical="top"/>
      <protection hidden="1"/>
    </xf>
    <xf numFmtId="0" fontId="32" fillId="2" borderId="20" xfId="1" applyFont="1" applyFill="1" applyBorder="1" applyAlignment="1" applyProtection="1">
      <alignment horizontal="center" vertical="top"/>
      <protection hidden="1"/>
    </xf>
    <xf numFmtId="0" fontId="32" fillId="2" borderId="23" xfId="1" applyFont="1" applyFill="1" applyBorder="1" applyAlignment="1" applyProtection="1">
      <alignment horizontal="center" vertical="top"/>
      <protection hidden="1"/>
    </xf>
    <xf numFmtId="0" fontId="32" fillId="2" borderId="0" xfId="1" applyFont="1" applyFill="1" applyBorder="1" applyAlignment="1" applyProtection="1">
      <alignment horizontal="center" vertical="top"/>
      <protection hidden="1"/>
    </xf>
    <xf numFmtId="0" fontId="21" fillId="2" borderId="5" xfId="1" applyFont="1" applyFill="1" applyBorder="1" applyAlignment="1" applyProtection="1">
      <alignment horizontal="center" vertical="center" shrinkToFit="1"/>
      <protection hidden="1"/>
    </xf>
    <xf numFmtId="0" fontId="21" fillId="2" borderId="9" xfId="1" applyFont="1" applyFill="1" applyBorder="1" applyAlignment="1" applyProtection="1">
      <alignment horizontal="center" vertical="center" shrinkToFit="1"/>
      <protection hidden="1"/>
    </xf>
    <xf numFmtId="38" fontId="101" fillId="2" borderId="12" xfId="3" applyFont="1" applyFill="1" applyBorder="1" applyAlignment="1" applyProtection="1">
      <alignment horizontal="center" vertical="center" shrinkToFit="1"/>
      <protection hidden="1"/>
    </xf>
    <xf numFmtId="38" fontId="101" fillId="2" borderId="21" xfId="3" applyFont="1" applyFill="1" applyBorder="1" applyAlignment="1" applyProtection="1">
      <alignment horizontal="center" vertical="center" shrinkToFit="1"/>
      <protection hidden="1"/>
    </xf>
    <xf numFmtId="0" fontId="16" fillId="12" borderId="6" xfId="1" applyNumberFormat="1" applyFont="1" applyFill="1" applyBorder="1" applyAlignment="1" applyProtection="1">
      <alignment horizontal="center" vertical="center" shrinkToFit="1"/>
      <protection hidden="1"/>
    </xf>
    <xf numFmtId="0" fontId="16" fillId="12" borderId="10" xfId="1" applyNumberFormat="1" applyFont="1" applyFill="1" applyBorder="1" applyAlignment="1" applyProtection="1">
      <alignment horizontal="center" vertical="center" shrinkToFit="1"/>
      <protection hidden="1"/>
    </xf>
    <xf numFmtId="0" fontId="16" fillId="12" borderId="12" xfId="1" applyNumberFormat="1" applyFont="1" applyFill="1" applyBorder="1" applyAlignment="1" applyProtection="1">
      <alignment horizontal="center" vertical="center" shrinkToFit="1"/>
      <protection hidden="1"/>
    </xf>
    <xf numFmtId="0" fontId="16" fillId="12" borderId="23" xfId="1" applyNumberFormat="1" applyFont="1" applyFill="1" applyBorder="1" applyAlignment="1" applyProtection="1">
      <alignment horizontal="center" vertical="center" shrinkToFit="1"/>
      <protection hidden="1"/>
    </xf>
    <xf numFmtId="0" fontId="16" fillId="12" borderId="0" xfId="1" applyNumberFormat="1" applyFont="1" applyFill="1" applyBorder="1" applyAlignment="1" applyProtection="1">
      <alignment horizontal="center" vertical="center" shrinkToFit="1"/>
      <protection hidden="1"/>
    </xf>
    <xf numFmtId="0" fontId="16" fillId="12" borderId="21" xfId="1" applyNumberFormat="1" applyFont="1" applyFill="1" applyBorder="1" applyAlignment="1" applyProtection="1">
      <alignment horizontal="center" vertical="center" shrinkToFit="1"/>
      <protection hidden="1"/>
    </xf>
    <xf numFmtId="0" fontId="16" fillId="12" borderId="4" xfId="1" applyNumberFormat="1" applyFont="1" applyFill="1" applyBorder="1" applyAlignment="1" applyProtection="1">
      <alignment horizontal="center" vertical="center" shrinkToFit="1"/>
      <protection hidden="1"/>
    </xf>
    <xf numFmtId="0" fontId="16" fillId="12" borderId="7" xfId="1" applyNumberFormat="1" applyFont="1" applyFill="1" applyBorder="1" applyAlignment="1" applyProtection="1">
      <alignment horizontal="center" vertical="center" shrinkToFit="1"/>
      <protection hidden="1"/>
    </xf>
    <xf numFmtId="0" fontId="16" fillId="12" borderId="2" xfId="1" applyNumberFormat="1" applyFont="1" applyFill="1" applyBorder="1" applyAlignment="1" applyProtection="1">
      <alignment horizontal="center" vertical="center" shrinkToFit="1"/>
      <protection hidden="1"/>
    </xf>
    <xf numFmtId="179" fontId="16" fillId="12" borderId="6" xfId="1" applyNumberFormat="1" applyFont="1" applyFill="1" applyBorder="1" applyAlignment="1" applyProtection="1">
      <alignment horizontal="center" vertical="center"/>
      <protection hidden="1"/>
    </xf>
    <xf numFmtId="179" fontId="16" fillId="12" borderId="10" xfId="1" applyNumberFormat="1" applyFont="1" applyFill="1" applyBorder="1" applyAlignment="1" applyProtection="1">
      <alignment horizontal="center" vertical="center"/>
      <protection hidden="1"/>
    </xf>
    <xf numFmtId="179" fontId="16" fillId="12" borderId="12" xfId="1" applyNumberFormat="1" applyFont="1" applyFill="1" applyBorder="1" applyAlignment="1" applyProtection="1">
      <alignment horizontal="center" vertical="center"/>
      <protection hidden="1"/>
    </xf>
    <xf numFmtId="179" fontId="16" fillId="12" borderId="23" xfId="1" applyNumberFormat="1" applyFont="1" applyFill="1" applyBorder="1" applyAlignment="1" applyProtection="1">
      <alignment horizontal="center" vertical="center"/>
      <protection hidden="1"/>
    </xf>
    <xf numFmtId="179" fontId="16" fillId="12" borderId="0" xfId="1" applyNumberFormat="1" applyFont="1" applyFill="1" applyBorder="1" applyAlignment="1" applyProtection="1">
      <alignment horizontal="center" vertical="center"/>
      <protection hidden="1"/>
    </xf>
    <xf numFmtId="179" fontId="16" fillId="12" borderId="21" xfId="1" applyNumberFormat="1" applyFont="1" applyFill="1" applyBorder="1" applyAlignment="1" applyProtection="1">
      <alignment horizontal="center" vertical="center"/>
      <protection hidden="1"/>
    </xf>
    <xf numFmtId="179" fontId="16" fillId="12" borderId="4" xfId="1" applyNumberFormat="1" applyFont="1" applyFill="1" applyBorder="1" applyAlignment="1" applyProtection="1">
      <alignment horizontal="center" vertical="center"/>
      <protection hidden="1"/>
    </xf>
    <xf numFmtId="179" fontId="16" fillId="12" borderId="7" xfId="1" applyNumberFormat="1" applyFont="1" applyFill="1" applyBorder="1" applyAlignment="1" applyProtection="1">
      <alignment horizontal="center" vertical="center"/>
      <protection hidden="1"/>
    </xf>
    <xf numFmtId="179" fontId="16" fillId="12" borderId="2" xfId="1" applyNumberFormat="1" applyFont="1" applyFill="1" applyBorder="1" applyAlignment="1" applyProtection="1">
      <alignment horizontal="center" vertical="center"/>
      <protection hidden="1"/>
    </xf>
    <xf numFmtId="0" fontId="16" fillId="12" borderId="6" xfId="1" applyFont="1" applyFill="1" applyBorder="1" applyAlignment="1" applyProtection="1">
      <alignment horizontal="center" vertical="center"/>
      <protection hidden="1"/>
    </xf>
    <xf numFmtId="0" fontId="16" fillId="12" borderId="10" xfId="1" applyFont="1" applyFill="1" applyBorder="1" applyAlignment="1" applyProtection="1">
      <alignment horizontal="center" vertical="center"/>
      <protection hidden="1"/>
    </xf>
    <xf numFmtId="0" fontId="16" fillId="12" borderId="36" xfId="1" applyNumberFormat="1" applyFont="1" applyFill="1" applyBorder="1" applyAlignment="1" applyProtection="1">
      <alignment horizontal="center" vertical="center"/>
      <protection hidden="1"/>
    </xf>
    <xf numFmtId="0" fontId="16" fillId="12" borderId="23" xfId="1" applyFont="1" applyFill="1" applyBorder="1" applyAlignment="1" applyProtection="1">
      <alignment horizontal="center" vertical="center"/>
      <protection hidden="1"/>
    </xf>
    <xf numFmtId="0" fontId="16" fillId="12" borderId="0" xfId="1" applyFont="1" applyFill="1" applyBorder="1" applyAlignment="1" applyProtection="1">
      <alignment horizontal="center" vertical="center"/>
      <protection hidden="1"/>
    </xf>
    <xf numFmtId="0" fontId="16" fillId="12" borderId="13" xfId="1" applyNumberFormat="1" applyFont="1" applyFill="1" applyBorder="1" applyAlignment="1" applyProtection="1">
      <alignment horizontal="center" vertical="center"/>
      <protection hidden="1"/>
    </xf>
    <xf numFmtId="0" fontId="16" fillId="12" borderId="4" xfId="1" applyFont="1" applyFill="1" applyBorder="1" applyAlignment="1" applyProtection="1">
      <alignment horizontal="center" vertical="center"/>
      <protection hidden="1"/>
    </xf>
    <xf numFmtId="0" fontId="16" fillId="12" borderId="7" xfId="1" applyFont="1" applyFill="1" applyBorder="1" applyAlignment="1" applyProtection="1">
      <alignment horizontal="center" vertical="center"/>
      <protection hidden="1"/>
    </xf>
    <xf numFmtId="0" fontId="16" fillId="12" borderId="46" xfId="1" applyNumberFormat="1" applyFont="1" applyFill="1" applyBorder="1" applyAlignment="1" applyProtection="1">
      <alignment horizontal="center" vertical="center"/>
      <protection hidden="1"/>
    </xf>
    <xf numFmtId="0" fontId="16" fillId="12" borderId="16" xfId="1" applyFont="1" applyFill="1" applyBorder="1" applyAlignment="1" applyProtection="1">
      <alignment horizontal="center"/>
      <protection hidden="1"/>
    </xf>
    <xf numFmtId="0" fontId="16" fillId="12" borderId="0" xfId="1" applyFont="1" applyFill="1" applyBorder="1" applyAlignment="1" applyProtection="1">
      <alignment horizontal="center"/>
      <protection hidden="1"/>
    </xf>
    <xf numFmtId="0" fontId="23" fillId="12" borderId="23" xfId="1" applyFont="1" applyFill="1" applyBorder="1" applyAlignment="1" applyProtection="1">
      <alignment horizontal="center" vertical="center"/>
      <protection hidden="1"/>
    </xf>
    <xf numFmtId="0" fontId="23" fillId="12" borderId="0" xfId="1" applyFont="1" applyFill="1" applyBorder="1" applyAlignment="1" applyProtection="1">
      <alignment horizontal="center" vertical="center"/>
      <protection hidden="1"/>
    </xf>
    <xf numFmtId="0" fontId="23" fillId="12" borderId="21" xfId="1" applyFont="1" applyFill="1" applyBorder="1" applyAlignment="1" applyProtection="1">
      <alignment horizontal="center" vertical="center"/>
      <protection hidden="1"/>
    </xf>
    <xf numFmtId="0" fontId="23" fillId="12" borderId="4" xfId="1" applyFont="1" applyFill="1" applyBorder="1" applyAlignment="1" applyProtection="1">
      <alignment horizontal="center" vertical="center"/>
      <protection hidden="1"/>
    </xf>
    <xf numFmtId="0" fontId="23" fillId="12" borderId="7" xfId="1" applyFont="1" applyFill="1" applyBorder="1" applyAlignment="1" applyProtection="1">
      <alignment horizontal="center" vertical="center"/>
      <protection hidden="1"/>
    </xf>
    <xf numFmtId="0" fontId="23" fillId="12" borderId="2" xfId="1" applyFont="1" applyFill="1" applyBorder="1" applyAlignment="1" applyProtection="1">
      <alignment horizontal="center" vertical="center"/>
      <protection hidden="1"/>
    </xf>
    <xf numFmtId="0" fontId="16" fillId="2" borderId="18" xfId="1" applyFont="1" applyFill="1" applyBorder="1" applyAlignment="1" applyProtection="1">
      <alignment horizontal="center" vertical="center" textRotation="255" wrapText="1"/>
      <protection hidden="1"/>
    </xf>
    <xf numFmtId="0" fontId="16" fillId="2" borderId="10" xfId="1" applyFont="1" applyFill="1" applyBorder="1" applyAlignment="1" applyProtection="1">
      <alignment horizontal="center" vertical="center" textRotation="255" wrapText="1"/>
      <protection hidden="1"/>
    </xf>
    <xf numFmtId="0" fontId="16" fillId="2" borderId="12" xfId="1" applyFont="1" applyFill="1" applyBorder="1" applyAlignment="1" applyProtection="1">
      <alignment horizontal="center" vertical="center" textRotation="255" wrapText="1"/>
      <protection hidden="1"/>
    </xf>
    <xf numFmtId="0" fontId="16" fillId="2" borderId="16" xfId="1" applyFont="1" applyFill="1" applyBorder="1" applyAlignment="1" applyProtection="1">
      <alignment horizontal="center" vertical="center" textRotation="255" wrapText="1"/>
      <protection hidden="1"/>
    </xf>
    <xf numFmtId="0" fontId="16" fillId="2" borderId="0" xfId="1" applyFont="1" applyFill="1" applyBorder="1" applyAlignment="1" applyProtection="1">
      <alignment horizontal="center" vertical="center" textRotation="255" wrapText="1"/>
      <protection hidden="1"/>
    </xf>
    <xf numFmtId="0" fontId="16" fillId="2" borderId="21" xfId="1" applyFont="1" applyFill="1" applyBorder="1" applyAlignment="1" applyProtection="1">
      <alignment horizontal="center" vertical="center" textRotation="255" wrapText="1"/>
      <protection hidden="1"/>
    </xf>
    <xf numFmtId="0" fontId="16" fillId="2" borderId="17" xfId="1" applyFont="1" applyFill="1" applyBorder="1" applyAlignment="1" applyProtection="1">
      <alignment horizontal="center" vertical="center" textRotation="255" wrapText="1"/>
      <protection hidden="1"/>
    </xf>
    <xf numFmtId="0" fontId="16" fillId="2" borderId="7" xfId="1" applyFont="1" applyFill="1" applyBorder="1" applyAlignment="1" applyProtection="1">
      <alignment horizontal="center" vertical="center" textRotation="255" wrapText="1"/>
      <protection hidden="1"/>
    </xf>
    <xf numFmtId="0" fontId="16" fillId="2" borderId="2" xfId="1" applyFont="1" applyFill="1" applyBorder="1" applyAlignment="1" applyProtection="1">
      <alignment horizontal="center" vertical="center" textRotation="255" wrapText="1"/>
      <protection hidden="1"/>
    </xf>
    <xf numFmtId="0" fontId="16" fillId="2" borderId="10" xfId="1" applyFont="1" applyFill="1" applyBorder="1" applyAlignment="1" applyProtection="1">
      <alignment horizontal="center" vertical="center" wrapText="1"/>
      <protection hidden="1"/>
    </xf>
    <xf numFmtId="0" fontId="16" fillId="2" borderId="12" xfId="1" applyFont="1" applyFill="1" applyBorder="1" applyAlignment="1" applyProtection="1">
      <alignment horizontal="center" vertical="center" wrapText="1"/>
      <protection hidden="1"/>
    </xf>
    <xf numFmtId="0" fontId="16" fillId="2" borderId="0" xfId="1" applyFont="1" applyFill="1" applyBorder="1" applyAlignment="1" applyProtection="1">
      <alignment horizontal="center" vertical="center" wrapText="1"/>
      <protection hidden="1"/>
    </xf>
    <xf numFmtId="0" fontId="16" fillId="2" borderId="21" xfId="1" applyFont="1" applyFill="1" applyBorder="1" applyAlignment="1" applyProtection="1">
      <alignment horizontal="center" vertical="center" wrapText="1"/>
      <protection hidden="1"/>
    </xf>
    <xf numFmtId="0" fontId="16" fillId="2" borderId="7" xfId="1" applyFont="1" applyFill="1" applyBorder="1" applyAlignment="1" applyProtection="1">
      <alignment horizontal="center" vertical="center" wrapText="1"/>
      <protection hidden="1"/>
    </xf>
    <xf numFmtId="0" fontId="16" fillId="2" borderId="2" xfId="1" applyFont="1" applyFill="1" applyBorder="1" applyAlignment="1" applyProtection="1">
      <alignment horizontal="center" vertical="center" wrapText="1"/>
      <protection hidden="1"/>
    </xf>
    <xf numFmtId="0" fontId="23" fillId="12" borderId="23" xfId="1" applyFont="1" applyFill="1" applyBorder="1" applyAlignment="1" applyProtection="1">
      <alignment horizontal="center" vertical="center" shrinkToFit="1"/>
      <protection hidden="1"/>
    </xf>
    <xf numFmtId="0" fontId="23" fillId="12" borderId="0" xfId="1" applyFont="1" applyFill="1" applyBorder="1" applyAlignment="1" applyProtection="1">
      <alignment horizontal="center" vertical="center" shrinkToFit="1"/>
      <protection hidden="1"/>
    </xf>
    <xf numFmtId="0" fontId="23" fillId="12" borderId="13" xfId="1" applyFont="1" applyFill="1" applyBorder="1" applyAlignment="1" applyProtection="1">
      <alignment horizontal="center" vertical="center" shrinkToFit="1"/>
      <protection hidden="1"/>
    </xf>
    <xf numFmtId="0" fontId="23" fillId="12" borderId="4" xfId="1" applyFont="1" applyFill="1" applyBorder="1" applyAlignment="1" applyProtection="1">
      <alignment horizontal="center" vertical="center" shrinkToFit="1"/>
      <protection hidden="1"/>
    </xf>
    <xf numFmtId="0" fontId="23" fillId="12" borderId="7" xfId="1" applyFont="1" applyFill="1" applyBorder="1" applyAlignment="1" applyProtection="1">
      <alignment horizontal="center" vertical="center" shrinkToFit="1"/>
      <protection hidden="1"/>
    </xf>
    <xf numFmtId="0" fontId="23" fillId="12" borderId="46" xfId="1" applyFont="1" applyFill="1" applyBorder="1" applyAlignment="1" applyProtection="1">
      <alignment horizontal="center" vertical="center" shrinkToFit="1"/>
      <protection hidden="1"/>
    </xf>
    <xf numFmtId="0" fontId="21" fillId="2" borderId="5" xfId="1" applyFont="1" applyFill="1" applyBorder="1" applyAlignment="1" applyProtection="1">
      <alignment horizontal="center" vertical="center"/>
      <protection hidden="1"/>
    </xf>
    <xf numFmtId="0" fontId="21" fillId="2" borderId="9" xfId="1" applyFont="1" applyFill="1" applyBorder="1" applyAlignment="1" applyProtection="1">
      <alignment horizontal="center" vertical="center"/>
      <protection hidden="1"/>
    </xf>
    <xf numFmtId="0" fontId="21" fillId="2" borderId="3" xfId="1" applyFont="1" applyFill="1" applyBorder="1" applyAlignment="1" applyProtection="1">
      <alignment horizontal="center" vertical="center"/>
      <protection hidden="1"/>
    </xf>
    <xf numFmtId="0" fontId="21" fillId="2" borderId="56" xfId="1" applyFont="1" applyFill="1" applyBorder="1" applyAlignment="1" applyProtection="1">
      <alignment horizontal="center" vertical="center"/>
      <protection hidden="1"/>
    </xf>
    <xf numFmtId="0" fontId="21" fillId="2" borderId="58" xfId="1" applyFont="1" applyFill="1" applyBorder="1" applyAlignment="1" applyProtection="1">
      <alignment horizontal="center" vertical="center"/>
      <protection hidden="1"/>
    </xf>
    <xf numFmtId="0" fontId="21" fillId="2" borderId="61" xfId="1" applyFont="1" applyFill="1" applyBorder="1" applyAlignment="1" applyProtection="1">
      <alignment horizontal="center" vertical="center"/>
      <protection hidden="1"/>
    </xf>
    <xf numFmtId="0" fontId="2" fillId="2" borderId="44" xfId="1" applyFont="1" applyFill="1" applyBorder="1" applyAlignment="1" applyProtection="1">
      <alignment horizontal="center" vertical="center"/>
      <protection hidden="1"/>
    </xf>
    <xf numFmtId="0" fontId="2" fillId="2" borderId="14" xfId="1" applyFont="1" applyFill="1" applyBorder="1" applyAlignment="1" applyProtection="1">
      <alignment horizontal="center" vertical="center"/>
      <protection hidden="1"/>
    </xf>
    <xf numFmtId="38" fontId="100" fillId="2" borderId="66" xfId="1" applyNumberFormat="1" applyFont="1" applyFill="1" applyBorder="1" applyAlignment="1" applyProtection="1">
      <alignment horizontal="right" vertical="center" shrinkToFit="1"/>
      <protection hidden="1"/>
    </xf>
    <xf numFmtId="0" fontId="100" fillId="2" borderId="64" xfId="1" applyNumberFormat="1" applyFont="1" applyFill="1" applyBorder="1" applyAlignment="1" applyProtection="1">
      <alignment horizontal="right" vertical="center" shrinkToFit="1"/>
      <protection hidden="1"/>
    </xf>
    <xf numFmtId="0" fontId="100" fillId="2" borderId="67" xfId="1" applyNumberFormat="1" applyFont="1" applyFill="1" applyBorder="1" applyAlignment="1" applyProtection="1">
      <alignment horizontal="right" vertical="center" shrinkToFit="1"/>
      <protection hidden="1"/>
    </xf>
    <xf numFmtId="0" fontId="100" fillId="2" borderId="68" xfId="1" applyNumberFormat="1" applyFont="1" applyFill="1" applyBorder="1" applyAlignment="1" applyProtection="1">
      <alignment horizontal="right" vertical="center" shrinkToFit="1"/>
      <protection hidden="1"/>
    </xf>
    <xf numFmtId="0" fontId="100" fillId="2" borderId="58" xfId="1" applyNumberFormat="1" applyFont="1" applyFill="1" applyBorder="1" applyAlignment="1" applyProtection="1">
      <alignment horizontal="right" vertical="center" shrinkToFit="1"/>
      <protection hidden="1"/>
    </xf>
    <xf numFmtId="0" fontId="2" fillId="2" borderId="69" xfId="1" applyFont="1" applyFill="1" applyBorder="1" applyAlignment="1" applyProtection="1">
      <alignment horizontal="center"/>
      <protection hidden="1"/>
    </xf>
    <xf numFmtId="0" fontId="2" fillId="2" borderId="24" xfId="1" applyFont="1" applyFill="1" applyBorder="1" applyAlignment="1" applyProtection="1">
      <alignment horizontal="center" vertical="center"/>
      <protection hidden="1"/>
    </xf>
    <xf numFmtId="0" fontId="2" fillId="2" borderId="20" xfId="1" applyFont="1" applyFill="1" applyBorder="1" applyAlignment="1" applyProtection="1">
      <alignment horizontal="center" vertical="center"/>
      <protection hidden="1"/>
    </xf>
    <xf numFmtId="0" fontId="2" fillId="2" borderId="32" xfId="1" applyFont="1" applyFill="1" applyBorder="1" applyAlignment="1" applyProtection="1">
      <alignment horizontal="center" vertical="center"/>
      <protection hidden="1"/>
    </xf>
    <xf numFmtId="0" fontId="23" fillId="2" borderId="5" xfId="1" applyFont="1" applyFill="1" applyBorder="1" applyAlignment="1" applyProtection="1">
      <alignment horizontal="center" vertical="center" wrapText="1" justifyLastLine="1"/>
      <protection hidden="1"/>
    </xf>
    <xf numFmtId="0" fontId="23" fillId="2" borderId="9" xfId="1" applyFont="1" applyFill="1" applyBorder="1" applyAlignment="1" applyProtection="1">
      <alignment horizontal="center" vertical="center" wrapText="1" justifyLastLine="1"/>
      <protection hidden="1"/>
    </xf>
    <xf numFmtId="0" fontId="18" fillId="2" borderId="6" xfId="1" applyFont="1" applyFill="1" applyBorder="1" applyAlignment="1" applyProtection="1">
      <alignment horizontal="left" vertical="center" shrinkToFit="1"/>
      <protection hidden="1"/>
    </xf>
    <xf numFmtId="0" fontId="18" fillId="2" borderId="10" xfId="1" applyFont="1" applyFill="1" applyBorder="1" applyAlignment="1" applyProtection="1">
      <alignment horizontal="left" vertical="center" shrinkToFit="1"/>
      <protection hidden="1"/>
    </xf>
    <xf numFmtId="0" fontId="18" fillId="2" borderId="12" xfId="1" applyFont="1" applyFill="1" applyBorder="1" applyAlignment="1" applyProtection="1">
      <alignment horizontal="left" vertical="center" shrinkToFit="1"/>
      <protection hidden="1"/>
    </xf>
    <xf numFmtId="0" fontId="18" fillId="2" borderId="23" xfId="1" applyFont="1" applyFill="1" applyBorder="1" applyAlignment="1" applyProtection="1">
      <alignment horizontal="left" vertical="center" shrinkToFit="1"/>
      <protection hidden="1"/>
    </xf>
    <xf numFmtId="0" fontId="18" fillId="2" borderId="0" xfId="1" applyFont="1" applyFill="1" applyBorder="1" applyAlignment="1" applyProtection="1">
      <alignment horizontal="left" vertical="center" shrinkToFit="1"/>
      <protection hidden="1"/>
    </xf>
    <xf numFmtId="0" fontId="18" fillId="2" borderId="21" xfId="1" applyFont="1" applyFill="1" applyBorder="1" applyAlignment="1" applyProtection="1">
      <alignment horizontal="left" vertical="center" shrinkToFit="1"/>
      <protection hidden="1"/>
    </xf>
    <xf numFmtId="38" fontId="100" fillId="0" borderId="1" xfId="3" applyFont="1" applyFill="1" applyBorder="1" applyAlignment="1" applyProtection="1">
      <alignment horizontal="center" vertical="center" shrinkToFit="1"/>
      <protection hidden="1"/>
    </xf>
    <xf numFmtId="38" fontId="100" fillId="0" borderId="28" xfId="3" applyFont="1" applyFill="1" applyBorder="1" applyAlignment="1" applyProtection="1">
      <alignment horizontal="center" vertical="center" shrinkToFit="1"/>
      <protection hidden="1"/>
    </xf>
    <xf numFmtId="38" fontId="100" fillId="0" borderId="53" xfId="3" applyFont="1" applyFill="1" applyBorder="1" applyAlignment="1" applyProtection="1">
      <alignment horizontal="center" vertical="center" shrinkToFit="1"/>
      <protection hidden="1"/>
    </xf>
    <xf numFmtId="38" fontId="100" fillId="0" borderId="54" xfId="3" applyFont="1" applyFill="1" applyBorder="1" applyAlignment="1" applyProtection="1">
      <alignment horizontal="center" vertical="center" shrinkToFit="1"/>
      <protection hidden="1"/>
    </xf>
    <xf numFmtId="0" fontId="22" fillId="12" borderId="10" xfId="1" applyFont="1" applyFill="1" applyBorder="1" applyAlignment="1" applyProtection="1">
      <alignment horizontal="center" vertical="top"/>
      <protection hidden="1"/>
    </xf>
    <xf numFmtId="0" fontId="22" fillId="12" borderId="12" xfId="1" applyFont="1" applyFill="1" applyBorder="1" applyAlignment="1" applyProtection="1">
      <alignment horizontal="center" vertical="top"/>
      <protection hidden="1"/>
    </xf>
    <xf numFmtId="0" fontId="22" fillId="12" borderId="0" xfId="1" applyFont="1" applyFill="1" applyBorder="1" applyAlignment="1" applyProtection="1">
      <alignment horizontal="center" vertical="top"/>
      <protection hidden="1"/>
    </xf>
    <xf numFmtId="0" fontId="22" fillId="12" borderId="21" xfId="1" applyFont="1" applyFill="1" applyBorder="1" applyAlignment="1" applyProtection="1">
      <alignment horizontal="center" vertical="top"/>
      <protection hidden="1"/>
    </xf>
    <xf numFmtId="0" fontId="22" fillId="12" borderId="7" xfId="1" applyFont="1" applyFill="1" applyBorder="1" applyAlignment="1" applyProtection="1">
      <alignment horizontal="center" vertical="top"/>
      <protection hidden="1"/>
    </xf>
    <xf numFmtId="0" fontId="22" fillId="12" borderId="2" xfId="1" applyFont="1" applyFill="1" applyBorder="1" applyAlignment="1" applyProtection="1">
      <alignment horizontal="center" vertical="top"/>
      <protection hidden="1"/>
    </xf>
    <xf numFmtId="38" fontId="16" fillId="12" borderId="6" xfId="1" applyNumberFormat="1" applyFont="1" applyFill="1" applyBorder="1" applyAlignment="1" applyProtection="1">
      <alignment horizontal="right" vertical="center"/>
      <protection hidden="1"/>
    </xf>
    <xf numFmtId="38" fontId="16" fillId="12" borderId="10" xfId="1" applyNumberFormat="1" applyFont="1" applyFill="1" applyBorder="1" applyAlignment="1" applyProtection="1">
      <alignment horizontal="right" vertical="center"/>
      <protection hidden="1"/>
    </xf>
    <xf numFmtId="38" fontId="16" fillId="12" borderId="23" xfId="1" applyNumberFormat="1" applyFont="1" applyFill="1" applyBorder="1" applyAlignment="1" applyProtection="1">
      <alignment horizontal="right" vertical="center"/>
      <protection hidden="1"/>
    </xf>
    <xf numFmtId="38" fontId="16" fillId="12" borderId="0" xfId="1" applyNumberFormat="1" applyFont="1" applyFill="1" applyBorder="1" applyAlignment="1" applyProtection="1">
      <alignment horizontal="right" vertical="center"/>
      <protection hidden="1"/>
    </xf>
    <xf numFmtId="38" fontId="16" fillId="12" borderId="4" xfId="1" applyNumberFormat="1" applyFont="1" applyFill="1" applyBorder="1" applyAlignment="1" applyProtection="1">
      <alignment horizontal="right" vertical="center"/>
      <protection hidden="1"/>
    </xf>
    <xf numFmtId="38" fontId="16" fillId="12" borderId="7" xfId="1" applyNumberFormat="1" applyFont="1" applyFill="1" applyBorder="1" applyAlignment="1" applyProtection="1">
      <alignment horizontal="right" vertical="center"/>
      <protection hidden="1"/>
    </xf>
    <xf numFmtId="0" fontId="22" fillId="12" borderId="36" xfId="1" applyFont="1" applyFill="1" applyBorder="1" applyAlignment="1" applyProtection="1">
      <alignment horizontal="right" vertical="top"/>
      <protection hidden="1"/>
    </xf>
    <xf numFmtId="0" fontId="22" fillId="12" borderId="13" xfId="1" applyFont="1" applyFill="1" applyBorder="1" applyAlignment="1" applyProtection="1">
      <alignment horizontal="right" vertical="top"/>
      <protection hidden="1"/>
    </xf>
    <xf numFmtId="0" fontId="22" fillId="12" borderId="46" xfId="1" applyFont="1" applyFill="1" applyBorder="1" applyAlignment="1" applyProtection="1">
      <alignment horizontal="right" vertical="top"/>
      <protection hidden="1"/>
    </xf>
    <xf numFmtId="0" fontId="2" fillId="2" borderId="6" xfId="1" applyFont="1" applyFill="1" applyBorder="1" applyAlignment="1" applyProtection="1">
      <alignment horizontal="center" vertical="center" shrinkToFit="1"/>
      <protection hidden="1"/>
    </xf>
    <xf numFmtId="0" fontId="2" fillId="2" borderId="10" xfId="1" applyFont="1" applyFill="1" applyBorder="1" applyAlignment="1" applyProtection="1">
      <alignment horizontal="center" vertical="center" shrinkToFit="1"/>
      <protection hidden="1"/>
    </xf>
    <xf numFmtId="0" fontId="2" fillId="2" borderId="12" xfId="1" applyFont="1" applyFill="1" applyBorder="1" applyAlignment="1" applyProtection="1">
      <alignment horizontal="center" vertical="center" shrinkToFit="1"/>
      <protection hidden="1"/>
    </xf>
    <xf numFmtId="0" fontId="2" fillId="2" borderId="23" xfId="1" applyFont="1" applyFill="1" applyBorder="1" applyAlignment="1" applyProtection="1">
      <alignment horizontal="center" vertical="center" shrinkToFit="1"/>
      <protection hidden="1"/>
    </xf>
    <xf numFmtId="0" fontId="2" fillId="2" borderId="0" xfId="1" applyFont="1" applyFill="1" applyBorder="1" applyAlignment="1" applyProtection="1">
      <alignment horizontal="center" vertical="center" shrinkToFit="1"/>
      <protection hidden="1"/>
    </xf>
    <xf numFmtId="0" fontId="2" fillId="2" borderId="21" xfId="1" applyFont="1" applyFill="1" applyBorder="1" applyAlignment="1" applyProtection="1">
      <alignment horizontal="center" vertical="center" shrinkToFit="1"/>
      <protection hidden="1"/>
    </xf>
    <xf numFmtId="0" fontId="2" fillId="2" borderId="4" xfId="1" applyFont="1" applyFill="1" applyBorder="1" applyAlignment="1" applyProtection="1">
      <alignment horizontal="center" vertical="center" shrinkToFit="1"/>
      <protection hidden="1"/>
    </xf>
    <xf numFmtId="0" fontId="2" fillId="2" borderId="7" xfId="1" applyFont="1" applyFill="1" applyBorder="1" applyAlignment="1" applyProtection="1">
      <alignment horizontal="center" vertical="center" shrinkToFit="1"/>
      <protection hidden="1"/>
    </xf>
    <xf numFmtId="0" fontId="2" fillId="2" borderId="2" xfId="1" applyFont="1" applyFill="1" applyBorder="1" applyAlignment="1" applyProtection="1">
      <alignment horizontal="center" vertical="center" shrinkToFit="1"/>
      <protection hidden="1"/>
    </xf>
    <xf numFmtId="0" fontId="23" fillId="2" borderId="1" xfId="1" applyFont="1" applyFill="1" applyBorder="1" applyAlignment="1" applyProtection="1">
      <alignment horizontal="center" vertical="center" wrapText="1"/>
      <protection hidden="1"/>
    </xf>
    <xf numFmtId="0" fontId="19" fillId="2" borderId="1" xfId="1" applyFont="1" applyFill="1" applyBorder="1" applyAlignment="1" applyProtection="1">
      <alignment horizontal="center" vertical="center" wrapText="1"/>
      <protection hidden="1"/>
    </xf>
    <xf numFmtId="0" fontId="19" fillId="2" borderId="1" xfId="1" applyFont="1" applyFill="1" applyBorder="1" applyAlignment="1" applyProtection="1">
      <alignment horizontal="center" vertical="center"/>
      <protection hidden="1"/>
    </xf>
    <xf numFmtId="0" fontId="19" fillId="2" borderId="53" xfId="1" applyFont="1" applyFill="1" applyBorder="1" applyAlignment="1" applyProtection="1">
      <alignment horizontal="center" vertical="center"/>
      <protection hidden="1"/>
    </xf>
    <xf numFmtId="0" fontId="15" fillId="2" borderId="0" xfId="1" applyFont="1" applyFill="1" applyAlignment="1" applyProtection="1">
      <alignment horizontal="center"/>
      <protection hidden="1"/>
    </xf>
    <xf numFmtId="0" fontId="21" fillId="2" borderId="44" xfId="1" applyFont="1" applyFill="1" applyBorder="1" applyAlignment="1" applyProtection="1">
      <alignment horizontal="center" vertical="center" justifyLastLine="1"/>
      <protection hidden="1"/>
    </xf>
    <xf numFmtId="0" fontId="21" fillId="2" borderId="14" xfId="1" applyFont="1" applyFill="1" applyBorder="1" applyAlignment="1" applyProtection="1">
      <alignment horizontal="center" vertical="center" justifyLastLine="1"/>
      <protection hidden="1"/>
    </xf>
    <xf numFmtId="0" fontId="21" fillId="2" borderId="22" xfId="1" applyFont="1" applyFill="1" applyBorder="1" applyAlignment="1" applyProtection="1">
      <alignment horizontal="center" vertical="center" justifyLastLine="1"/>
      <protection hidden="1"/>
    </xf>
    <xf numFmtId="0" fontId="2" fillId="2" borderId="1" xfId="1" applyFont="1" applyFill="1" applyBorder="1" applyAlignment="1" applyProtection="1">
      <alignment horizontal="center" vertical="center"/>
      <protection hidden="1"/>
    </xf>
    <xf numFmtId="0" fontId="2" fillId="2" borderId="1" xfId="1" applyNumberFormat="1" applyFont="1" applyFill="1" applyBorder="1" applyAlignment="1" applyProtection="1">
      <alignment horizontal="center" vertical="center"/>
      <protection hidden="1"/>
    </xf>
    <xf numFmtId="0" fontId="2" fillId="2" borderId="5" xfId="1" applyNumberFormat="1" applyFont="1" applyFill="1" applyBorder="1" applyAlignment="1" applyProtection="1">
      <alignment horizontal="center" vertical="center"/>
      <protection hidden="1"/>
    </xf>
    <xf numFmtId="0" fontId="2" fillId="2" borderId="28" xfId="1" applyFont="1" applyFill="1" applyBorder="1" applyAlignment="1" applyProtection="1">
      <alignment horizontal="center" vertical="center"/>
      <protection hidden="1"/>
    </xf>
    <xf numFmtId="0" fontId="2" fillId="2" borderId="56" xfId="1" applyFont="1" applyFill="1" applyBorder="1" applyAlignment="1" applyProtection="1">
      <alignment horizontal="center" vertical="center"/>
      <protection hidden="1"/>
    </xf>
    <xf numFmtId="3" fontId="100" fillId="2" borderId="15" xfId="1" quotePrefix="1" applyNumberFormat="1" applyFont="1" applyFill="1" applyBorder="1" applyAlignment="1" applyProtection="1">
      <alignment horizontal="right" vertical="center" shrinkToFit="1"/>
      <protection hidden="1"/>
    </xf>
    <xf numFmtId="0" fontId="100" fillId="2" borderId="20" xfId="1" quotePrefix="1" applyNumberFormat="1" applyFont="1" applyFill="1" applyBorder="1" applyAlignment="1" applyProtection="1">
      <alignment horizontal="right" vertical="center" shrinkToFit="1"/>
      <protection hidden="1"/>
    </xf>
    <xf numFmtId="0" fontId="100" fillId="2" borderId="16" xfId="1" quotePrefix="1" applyNumberFormat="1" applyFont="1" applyFill="1" applyBorder="1" applyAlignment="1" applyProtection="1">
      <alignment horizontal="right" vertical="center" shrinkToFit="1"/>
      <protection hidden="1"/>
    </xf>
    <xf numFmtId="0" fontId="100" fillId="2" borderId="0" xfId="1" quotePrefix="1" applyNumberFormat="1" applyFont="1" applyFill="1" applyBorder="1" applyAlignment="1" applyProtection="1">
      <alignment horizontal="right" vertical="center" shrinkToFit="1"/>
      <protection hidden="1"/>
    </xf>
    <xf numFmtId="0" fontId="100" fillId="2" borderId="19" xfId="1" quotePrefix="1" applyNumberFormat="1" applyFont="1" applyFill="1" applyBorder="1" applyAlignment="1" applyProtection="1">
      <alignment horizontal="right" vertical="center" shrinkToFit="1"/>
      <protection hidden="1"/>
    </xf>
    <xf numFmtId="0" fontId="100" fillId="2" borderId="14" xfId="1" quotePrefix="1" applyNumberFormat="1" applyFont="1" applyFill="1" applyBorder="1" applyAlignment="1" applyProtection="1">
      <alignment horizontal="right" vertical="center" shrinkToFit="1"/>
      <protection hidden="1"/>
    </xf>
    <xf numFmtId="178" fontId="28" fillId="2" borderId="45" xfId="1" applyNumberFormat="1" applyFont="1" applyFill="1" applyBorder="1" applyAlignment="1" applyProtection="1">
      <alignment horizontal="center"/>
      <protection hidden="1"/>
    </xf>
    <xf numFmtId="178" fontId="28" fillId="2" borderId="13" xfId="1" applyNumberFormat="1" applyFont="1" applyFill="1" applyBorder="1" applyAlignment="1" applyProtection="1">
      <alignment horizontal="center"/>
      <protection hidden="1"/>
    </xf>
    <xf numFmtId="178" fontId="28" fillId="2" borderId="37" xfId="1" applyNumberFormat="1" applyFont="1" applyFill="1" applyBorder="1" applyAlignment="1" applyProtection="1">
      <alignment horizontal="center"/>
      <protection hidden="1"/>
    </xf>
    <xf numFmtId="0" fontId="101" fillId="2" borderId="0" xfId="1" applyFont="1" applyFill="1" applyBorder="1" applyAlignment="1" applyProtection="1">
      <alignment horizontal="center" vertical="center"/>
      <protection hidden="1"/>
    </xf>
    <xf numFmtId="0" fontId="103" fillId="2" borderId="0" xfId="1" applyFont="1" applyFill="1" applyBorder="1" applyAlignment="1" applyProtection="1">
      <alignment horizontal="center" vertical="center"/>
      <protection hidden="1"/>
    </xf>
    <xf numFmtId="0" fontId="108" fillId="24" borderId="0" xfId="1" applyFont="1" applyFill="1" applyAlignment="1" applyProtection="1">
      <alignment horizontal="center" vertical="center"/>
      <protection hidden="1"/>
    </xf>
    <xf numFmtId="0" fontId="2" fillId="2" borderId="0" xfId="1" applyFont="1" applyFill="1" applyBorder="1" applyAlignment="1" applyProtection="1">
      <alignment horizontal="center" vertical="center"/>
      <protection hidden="1"/>
    </xf>
    <xf numFmtId="0" fontId="105" fillId="2" borderId="0" xfId="1" applyFont="1" applyFill="1" applyBorder="1" applyAlignment="1" applyProtection="1">
      <alignment horizontal="center" vertical="center" shrinkToFit="1"/>
      <protection hidden="1"/>
    </xf>
    <xf numFmtId="0" fontId="105" fillId="2" borderId="7" xfId="1" applyFont="1" applyFill="1" applyBorder="1" applyAlignment="1" applyProtection="1">
      <alignment horizontal="center" vertical="center" shrinkToFit="1"/>
      <protection hidden="1"/>
    </xf>
    <xf numFmtId="0" fontId="20" fillId="2" borderId="0" xfId="1" quotePrefix="1" applyFont="1" applyFill="1" applyBorder="1" applyAlignment="1" applyProtection="1">
      <alignment horizontal="center" vertical="center" textRotation="255" wrapText="1"/>
      <protection hidden="1"/>
    </xf>
    <xf numFmtId="0" fontId="22" fillId="2" borderId="0" xfId="1" applyFont="1" applyFill="1" applyBorder="1" applyAlignment="1" applyProtection="1">
      <alignment horizontal="left" vertical="center" wrapText="1"/>
      <protection hidden="1"/>
    </xf>
    <xf numFmtId="0" fontId="19" fillId="2" borderId="6" xfId="1" applyFont="1" applyFill="1" applyBorder="1" applyAlignment="1" applyProtection="1">
      <alignment horizontal="center" vertical="center" wrapText="1" justifyLastLine="1"/>
      <protection hidden="1"/>
    </xf>
    <xf numFmtId="0" fontId="19" fillId="2" borderId="12" xfId="1" applyFont="1" applyFill="1" applyBorder="1" applyAlignment="1" applyProtection="1">
      <alignment horizontal="center" vertical="center" wrapText="1" justifyLastLine="1"/>
      <protection hidden="1"/>
    </xf>
    <xf numFmtId="0" fontId="19" fillId="2" borderId="23" xfId="1" applyFont="1" applyFill="1" applyBorder="1" applyAlignment="1" applyProtection="1">
      <alignment horizontal="center" vertical="center" wrapText="1" justifyLastLine="1"/>
      <protection hidden="1"/>
    </xf>
    <xf numFmtId="0" fontId="19" fillId="2" borderId="21" xfId="1" applyFont="1" applyFill="1" applyBorder="1" applyAlignment="1" applyProtection="1">
      <alignment horizontal="center" vertical="center" wrapText="1" justifyLastLine="1"/>
      <protection hidden="1"/>
    </xf>
    <xf numFmtId="0" fontId="19" fillId="2" borderId="4" xfId="1" applyFont="1" applyFill="1" applyBorder="1" applyAlignment="1" applyProtection="1">
      <alignment horizontal="center" vertical="center" wrapText="1" justifyLastLine="1"/>
      <protection hidden="1"/>
    </xf>
    <xf numFmtId="0" fontId="19" fillId="2" borderId="2" xfId="1" applyFont="1" applyFill="1" applyBorder="1" applyAlignment="1" applyProtection="1">
      <alignment horizontal="center" vertical="center" wrapText="1" justifyLastLine="1"/>
      <protection hidden="1"/>
    </xf>
    <xf numFmtId="0" fontId="21" fillId="0" borderId="10" xfId="1" applyFont="1" applyFill="1" applyBorder="1" applyAlignment="1" applyProtection="1">
      <alignment horizontal="center" vertical="center" justifyLastLine="1"/>
      <protection hidden="1"/>
    </xf>
    <xf numFmtId="0" fontId="21" fillId="0" borderId="12" xfId="1" applyFont="1" applyFill="1" applyBorder="1" applyAlignment="1" applyProtection="1">
      <alignment horizontal="center" vertical="center" justifyLastLine="1"/>
      <protection hidden="1"/>
    </xf>
    <xf numFmtId="0" fontId="21" fillId="0" borderId="0" xfId="1" applyFont="1" applyFill="1" applyBorder="1" applyAlignment="1" applyProtection="1">
      <alignment horizontal="center" vertical="center" justifyLastLine="1"/>
      <protection hidden="1"/>
    </xf>
    <xf numFmtId="0" fontId="21" fillId="0" borderId="21" xfId="1" applyFont="1" applyFill="1" applyBorder="1" applyAlignment="1" applyProtection="1">
      <alignment horizontal="center" vertical="center" justifyLastLine="1"/>
      <protection hidden="1"/>
    </xf>
    <xf numFmtId="0" fontId="21" fillId="0" borderId="7" xfId="1" applyFont="1" applyFill="1" applyBorder="1" applyAlignment="1" applyProtection="1">
      <alignment horizontal="center" vertical="center" justifyLastLine="1"/>
      <protection hidden="1"/>
    </xf>
    <xf numFmtId="0" fontId="21" fillId="0" borderId="2" xfId="1" applyFont="1" applyFill="1" applyBorder="1" applyAlignment="1" applyProtection="1">
      <alignment horizontal="center" vertical="center" justifyLastLine="1"/>
      <protection hidden="1"/>
    </xf>
    <xf numFmtId="38" fontId="100" fillId="0" borderId="5" xfId="3" applyFont="1" applyFill="1" applyBorder="1" applyAlignment="1" applyProtection="1">
      <alignment horizontal="right" vertical="center" shrinkToFit="1"/>
      <protection hidden="1"/>
    </xf>
    <xf numFmtId="0" fontId="100" fillId="0" borderId="9" xfId="1" applyNumberFormat="1" applyFont="1" applyFill="1" applyBorder="1" applyAlignment="1" applyProtection="1">
      <alignment horizontal="right" vertical="center" shrinkToFit="1"/>
      <protection hidden="1"/>
    </xf>
    <xf numFmtId="0" fontId="100" fillId="0" borderId="5" xfId="1" applyNumberFormat="1" applyFont="1" applyFill="1" applyBorder="1" applyAlignment="1" applyProtection="1">
      <alignment horizontal="right" vertical="center" shrinkToFit="1"/>
      <protection hidden="1"/>
    </xf>
    <xf numFmtId="0" fontId="100" fillId="0" borderId="6" xfId="1" applyNumberFormat="1" applyFont="1" applyFill="1" applyBorder="1" applyAlignment="1" applyProtection="1">
      <alignment horizontal="right" vertical="center" shrinkToFit="1"/>
      <protection hidden="1"/>
    </xf>
    <xf numFmtId="0" fontId="100" fillId="0" borderId="10" xfId="1" applyNumberFormat="1" applyFont="1" applyFill="1" applyBorder="1" applyAlignment="1" applyProtection="1">
      <alignment horizontal="right" vertical="center" shrinkToFit="1"/>
      <protection hidden="1"/>
    </xf>
    <xf numFmtId="0" fontId="9" fillId="2" borderId="23" xfId="1" applyFont="1" applyFill="1" applyBorder="1" applyAlignment="1" applyProtection="1">
      <alignment horizontal="center"/>
      <protection hidden="1"/>
    </xf>
    <xf numFmtId="0" fontId="9" fillId="2" borderId="0" xfId="1" applyFont="1" applyFill="1" applyBorder="1" applyAlignment="1" applyProtection="1">
      <alignment horizontal="center"/>
      <protection hidden="1"/>
    </xf>
    <xf numFmtId="0" fontId="8" fillId="2" borderId="6" xfId="1" applyFont="1" applyFill="1" applyBorder="1" applyAlignment="1" applyProtection="1">
      <alignment horizontal="center" vertical="center" wrapText="1"/>
      <protection hidden="1"/>
    </xf>
    <xf numFmtId="0" fontId="8" fillId="2" borderId="10" xfId="1" applyFont="1" applyFill="1" applyBorder="1" applyAlignment="1" applyProtection="1">
      <alignment horizontal="center" vertical="center" wrapText="1"/>
      <protection hidden="1"/>
    </xf>
    <xf numFmtId="0" fontId="8" fillId="2" borderId="12" xfId="1" applyFont="1" applyFill="1" applyBorder="1" applyAlignment="1" applyProtection="1">
      <alignment horizontal="center" vertical="center" wrapText="1"/>
      <protection hidden="1"/>
    </xf>
    <xf numFmtId="0" fontId="8" fillId="2" borderId="23" xfId="1" applyFont="1" applyFill="1" applyBorder="1" applyAlignment="1" applyProtection="1">
      <alignment horizontal="center" vertical="center" wrapText="1"/>
      <protection hidden="1"/>
    </xf>
    <xf numFmtId="0" fontId="8" fillId="2" borderId="0" xfId="1" applyFont="1" applyFill="1" applyBorder="1" applyAlignment="1" applyProtection="1">
      <alignment horizontal="center" vertical="center" wrapText="1"/>
      <protection hidden="1"/>
    </xf>
    <xf numFmtId="0" fontId="8" fillId="2" borderId="21" xfId="1" applyFont="1" applyFill="1" applyBorder="1" applyAlignment="1" applyProtection="1">
      <alignment horizontal="center" vertical="center" wrapText="1"/>
      <protection hidden="1"/>
    </xf>
    <xf numFmtId="0" fontId="8" fillId="2" borderId="4" xfId="1" applyFont="1" applyFill="1" applyBorder="1" applyAlignment="1" applyProtection="1">
      <alignment horizontal="center" vertical="center" wrapText="1"/>
      <protection hidden="1"/>
    </xf>
    <xf numFmtId="0" fontId="8" fillId="2" borderId="7" xfId="1" applyFont="1" applyFill="1" applyBorder="1" applyAlignment="1" applyProtection="1">
      <alignment horizontal="center" vertical="center" wrapText="1"/>
      <protection hidden="1"/>
    </xf>
    <xf numFmtId="0" fontId="8" fillId="2" borderId="2" xfId="1" applyFont="1" applyFill="1" applyBorder="1" applyAlignment="1" applyProtection="1">
      <alignment horizontal="center" vertical="center" wrapText="1"/>
      <protection hidden="1"/>
    </xf>
    <xf numFmtId="0" fontId="16" fillId="12" borderId="16" xfId="1" applyFont="1" applyFill="1" applyBorder="1" applyAlignment="1" applyProtection="1">
      <alignment horizontal="center" vertical="top"/>
      <protection hidden="1"/>
    </xf>
    <xf numFmtId="0" fontId="16" fillId="12" borderId="0" xfId="1" applyFont="1" applyFill="1" applyBorder="1" applyAlignment="1" applyProtection="1">
      <alignment horizontal="center" vertical="top"/>
      <protection hidden="1"/>
    </xf>
    <xf numFmtId="0" fontId="16" fillId="12" borderId="21" xfId="1" applyFont="1" applyFill="1" applyBorder="1" applyAlignment="1" applyProtection="1">
      <alignment horizontal="center" vertical="top"/>
      <protection hidden="1"/>
    </xf>
    <xf numFmtId="0" fontId="16" fillId="12" borderId="17" xfId="1" applyFont="1" applyFill="1" applyBorder="1" applyAlignment="1" applyProtection="1">
      <alignment horizontal="center" vertical="top"/>
      <protection hidden="1"/>
    </xf>
    <xf numFmtId="0" fontId="16" fillId="12" borderId="7" xfId="1" applyFont="1" applyFill="1" applyBorder="1" applyAlignment="1" applyProtection="1">
      <alignment horizontal="center" vertical="top"/>
      <protection hidden="1"/>
    </xf>
    <xf numFmtId="0" fontId="16" fillId="12" borderId="2" xfId="1" applyFont="1" applyFill="1" applyBorder="1" applyAlignment="1" applyProtection="1">
      <alignment horizontal="center" vertical="top"/>
      <protection hidden="1"/>
    </xf>
    <xf numFmtId="0" fontId="21" fillId="2" borderId="5" xfId="1" applyFont="1" applyFill="1" applyBorder="1" applyAlignment="1" applyProtection="1">
      <alignment horizontal="center" vertical="center" justifyLastLine="1"/>
      <protection hidden="1"/>
    </xf>
    <xf numFmtId="0" fontId="21" fillId="2" borderId="9" xfId="1" applyFont="1" applyFill="1" applyBorder="1" applyAlignment="1" applyProtection="1">
      <alignment horizontal="center" vertical="center" justifyLastLine="1"/>
      <protection hidden="1"/>
    </xf>
    <xf numFmtId="0" fontId="9" fillId="12" borderId="6" xfId="1" applyFont="1" applyFill="1" applyBorder="1" applyAlignment="1" applyProtection="1">
      <alignment horizontal="center" vertical="center" textRotation="255"/>
      <protection hidden="1"/>
    </xf>
    <xf numFmtId="0" fontId="9" fillId="12" borderId="10" xfId="1" applyFont="1" applyFill="1" applyBorder="1" applyAlignment="1" applyProtection="1">
      <alignment horizontal="center" vertical="center" textRotation="255"/>
      <protection hidden="1"/>
    </xf>
    <xf numFmtId="0" fontId="9" fillId="12" borderId="23" xfId="1" applyFont="1" applyFill="1" applyBorder="1" applyAlignment="1" applyProtection="1">
      <alignment horizontal="center" vertical="center" textRotation="255"/>
      <protection hidden="1"/>
    </xf>
    <xf numFmtId="0" fontId="9" fillId="12" borderId="0" xfId="1" applyFont="1" applyFill="1" applyBorder="1" applyAlignment="1" applyProtection="1">
      <alignment horizontal="center" vertical="center" textRotation="255"/>
      <protection hidden="1"/>
    </xf>
    <xf numFmtId="0" fontId="9" fillId="12" borderId="4" xfId="1" applyFont="1" applyFill="1" applyBorder="1" applyAlignment="1" applyProtection="1">
      <alignment horizontal="center" vertical="center" textRotation="255"/>
      <protection hidden="1"/>
    </xf>
    <xf numFmtId="0" fontId="9" fillId="12" borderId="7" xfId="1" applyFont="1" applyFill="1" applyBorder="1" applyAlignment="1" applyProtection="1">
      <alignment horizontal="center" vertical="center" textRotation="255"/>
      <protection hidden="1"/>
    </xf>
    <xf numFmtId="0" fontId="18" fillId="2" borderId="16" xfId="1" applyFont="1" applyFill="1" applyBorder="1" applyAlignment="1" applyProtection="1">
      <alignment horizontal="center" vertical="top" wrapText="1"/>
      <protection hidden="1"/>
    </xf>
    <xf numFmtId="0" fontId="18" fillId="2" borderId="0" xfId="1" applyFont="1" applyFill="1" applyBorder="1" applyAlignment="1" applyProtection="1">
      <alignment horizontal="center" vertical="top" wrapText="1"/>
      <protection hidden="1"/>
    </xf>
    <xf numFmtId="0" fontId="18" fillId="2" borderId="21" xfId="1" applyFont="1" applyFill="1" applyBorder="1" applyAlignment="1" applyProtection="1">
      <alignment horizontal="center" vertical="top" wrapText="1"/>
      <protection hidden="1"/>
    </xf>
    <xf numFmtId="0" fontId="18" fillId="2" borderId="17" xfId="1" applyFont="1" applyFill="1" applyBorder="1" applyAlignment="1" applyProtection="1">
      <alignment horizontal="center" vertical="top" wrapText="1"/>
      <protection hidden="1"/>
    </xf>
    <xf numFmtId="0" fontId="18" fillId="2" borderId="7" xfId="1" applyFont="1" applyFill="1" applyBorder="1" applyAlignment="1" applyProtection="1">
      <alignment horizontal="center" vertical="top" wrapText="1"/>
      <protection hidden="1"/>
    </xf>
    <xf numFmtId="0" fontId="18" fillId="2" borderId="2" xfId="1" applyFont="1" applyFill="1" applyBorder="1" applyAlignment="1" applyProtection="1">
      <alignment horizontal="center" vertical="top" wrapText="1"/>
      <protection hidden="1"/>
    </xf>
    <xf numFmtId="0" fontId="22" fillId="2" borderId="2" xfId="1" applyFont="1" applyFill="1" applyBorder="1" applyAlignment="1" applyProtection="1">
      <alignment horizontal="center" vertical="top"/>
      <protection hidden="1"/>
    </xf>
    <xf numFmtId="0" fontId="68" fillId="2" borderId="10" xfId="1" applyFont="1" applyFill="1" applyBorder="1" applyAlignment="1" applyProtection="1">
      <alignment horizontal="center" vertical="center"/>
      <protection hidden="1"/>
    </xf>
    <xf numFmtId="0" fontId="68" fillId="2" borderId="12" xfId="1" applyFont="1" applyFill="1" applyBorder="1" applyAlignment="1" applyProtection="1">
      <alignment horizontal="center" vertical="center"/>
      <protection hidden="1"/>
    </xf>
    <xf numFmtId="0" fontId="68" fillId="2" borderId="23" xfId="1" applyFont="1" applyFill="1" applyBorder="1" applyAlignment="1" applyProtection="1">
      <alignment horizontal="center" vertical="center"/>
      <protection hidden="1"/>
    </xf>
    <xf numFmtId="0" fontId="68" fillId="2" borderId="21" xfId="1" applyFont="1" applyFill="1" applyBorder="1" applyAlignment="1" applyProtection="1">
      <alignment horizontal="center" vertical="center"/>
      <protection hidden="1"/>
    </xf>
    <xf numFmtId="0" fontId="68" fillId="2" borderId="4" xfId="1" applyFont="1" applyFill="1" applyBorder="1" applyAlignment="1" applyProtection="1">
      <alignment horizontal="center" vertical="center"/>
      <protection hidden="1"/>
    </xf>
    <xf numFmtId="0" fontId="68" fillId="2" borderId="7" xfId="1" applyFont="1" applyFill="1" applyBorder="1" applyAlignment="1" applyProtection="1">
      <alignment horizontal="center" vertical="center"/>
      <protection hidden="1"/>
    </xf>
    <xf numFmtId="0" fontId="68" fillId="2" borderId="2" xfId="1" applyFont="1" applyFill="1" applyBorder="1" applyAlignment="1" applyProtection="1">
      <alignment horizontal="center" vertical="center"/>
      <protection hidden="1"/>
    </xf>
    <xf numFmtId="0" fontId="1" fillId="2" borderId="6" xfId="1" applyFont="1" applyFill="1" applyBorder="1" applyAlignment="1" applyProtection="1">
      <alignment horizontal="center"/>
      <protection hidden="1"/>
    </xf>
    <xf numFmtId="0" fontId="1" fillId="2" borderId="10" xfId="1" applyFont="1" applyFill="1" applyBorder="1" applyAlignment="1" applyProtection="1">
      <alignment horizontal="center"/>
      <protection hidden="1"/>
    </xf>
    <xf numFmtId="0" fontId="1" fillId="2" borderId="12" xfId="1" applyFont="1" applyFill="1" applyBorder="1" applyAlignment="1" applyProtection="1">
      <alignment horizontal="center"/>
      <protection hidden="1"/>
    </xf>
    <xf numFmtId="0" fontId="1" fillId="2" borderId="4" xfId="1" applyFont="1" applyFill="1" applyBorder="1" applyAlignment="1" applyProtection="1">
      <alignment horizontal="center"/>
      <protection hidden="1"/>
    </xf>
    <xf numFmtId="0" fontId="1" fillId="2" borderId="7" xfId="1" applyFont="1" applyFill="1" applyBorder="1" applyAlignment="1" applyProtection="1">
      <alignment horizontal="center"/>
      <protection hidden="1"/>
    </xf>
    <xf numFmtId="0" fontId="1" fillId="2" borderId="2" xfId="1" applyFont="1" applyFill="1" applyBorder="1" applyAlignment="1" applyProtection="1">
      <alignment horizontal="center"/>
      <protection hidden="1"/>
    </xf>
    <xf numFmtId="0" fontId="33" fillId="2" borderId="6" xfId="1" applyFont="1" applyFill="1" applyBorder="1" applyAlignment="1" applyProtection="1">
      <alignment horizontal="center" vertical="center" shrinkToFit="1"/>
      <protection hidden="1"/>
    </xf>
    <xf numFmtId="0" fontId="33" fillId="2" borderId="10" xfId="1" applyFont="1" applyFill="1" applyBorder="1" applyAlignment="1" applyProtection="1">
      <alignment horizontal="center" vertical="center" shrinkToFit="1"/>
      <protection hidden="1"/>
    </xf>
    <xf numFmtId="0" fontId="33" fillId="2" borderId="12" xfId="1" applyFont="1" applyFill="1" applyBorder="1" applyAlignment="1" applyProtection="1">
      <alignment horizontal="center" vertical="center" shrinkToFit="1"/>
      <protection hidden="1"/>
    </xf>
    <xf numFmtId="0" fontId="33" fillId="2" borderId="23" xfId="1" applyFont="1" applyFill="1" applyBorder="1" applyAlignment="1" applyProtection="1">
      <alignment horizontal="center" vertical="center" shrinkToFit="1"/>
      <protection hidden="1"/>
    </xf>
    <xf numFmtId="0" fontId="33" fillId="2" borderId="0" xfId="1" applyFont="1" applyFill="1" applyBorder="1" applyAlignment="1" applyProtection="1">
      <alignment horizontal="center" vertical="center" shrinkToFit="1"/>
      <protection hidden="1"/>
    </xf>
    <xf numFmtId="0" fontId="33" fillId="2" borderId="21" xfId="1" applyFont="1" applyFill="1" applyBorder="1" applyAlignment="1" applyProtection="1">
      <alignment horizontal="center" vertical="center" shrinkToFit="1"/>
      <protection hidden="1"/>
    </xf>
    <xf numFmtId="0" fontId="33" fillId="2" borderId="4" xfId="1" applyFont="1" applyFill="1" applyBorder="1" applyAlignment="1" applyProtection="1">
      <alignment horizontal="center" vertical="center" shrinkToFit="1"/>
      <protection hidden="1"/>
    </xf>
    <xf numFmtId="0" fontId="33" fillId="2" borderId="7" xfId="1" applyFont="1" applyFill="1" applyBorder="1" applyAlignment="1" applyProtection="1">
      <alignment horizontal="center" vertical="center" shrinkToFit="1"/>
      <protection hidden="1"/>
    </xf>
    <xf numFmtId="0" fontId="33" fillId="2" borderId="2" xfId="1" applyFont="1" applyFill="1" applyBorder="1" applyAlignment="1" applyProtection="1">
      <alignment horizontal="center" vertical="center" shrinkToFit="1"/>
      <protection hidden="1"/>
    </xf>
    <xf numFmtId="3" fontId="100" fillId="2" borderId="5" xfId="1" quotePrefix="1" applyNumberFormat="1" applyFont="1" applyFill="1" applyBorder="1" applyAlignment="1" applyProtection="1">
      <alignment horizontal="right" vertical="center" shrinkToFit="1"/>
      <protection hidden="1"/>
    </xf>
    <xf numFmtId="3" fontId="100" fillId="2" borderId="9" xfId="1" quotePrefix="1" applyNumberFormat="1" applyFont="1" applyFill="1" applyBorder="1" applyAlignment="1" applyProtection="1">
      <alignment horizontal="right" vertical="center" shrinkToFit="1"/>
      <protection hidden="1"/>
    </xf>
    <xf numFmtId="0" fontId="68" fillId="2" borderId="0" xfId="1" applyFont="1" applyFill="1" applyBorder="1" applyAlignment="1" applyProtection="1">
      <alignment horizontal="center"/>
      <protection hidden="1"/>
    </xf>
    <xf numFmtId="38" fontId="102" fillId="2" borderId="21" xfId="3" applyFont="1" applyFill="1" applyBorder="1" applyAlignment="1" applyProtection="1">
      <alignment horizontal="center" vertical="center" shrinkToFit="1"/>
      <protection hidden="1"/>
    </xf>
    <xf numFmtId="38" fontId="102" fillId="2" borderId="2" xfId="3" applyFont="1" applyFill="1" applyBorder="1" applyAlignment="1" applyProtection="1">
      <alignment horizontal="center" vertical="center" shrinkToFit="1"/>
      <protection hidden="1"/>
    </xf>
    <xf numFmtId="38" fontId="101" fillId="2" borderId="6" xfId="3" applyFont="1" applyFill="1" applyBorder="1" applyAlignment="1" applyProtection="1">
      <alignment horizontal="right" vertical="center" shrinkToFit="1"/>
      <protection hidden="1"/>
    </xf>
    <xf numFmtId="38" fontId="101" fillId="2" borderId="10" xfId="3" applyFont="1" applyFill="1" applyBorder="1" applyAlignment="1" applyProtection="1">
      <alignment horizontal="right" vertical="center" shrinkToFit="1"/>
      <protection hidden="1"/>
    </xf>
    <xf numFmtId="38" fontId="101" fillId="2" borderId="23" xfId="3" applyFont="1" applyFill="1" applyBorder="1" applyAlignment="1" applyProtection="1">
      <alignment horizontal="right" vertical="center" shrinkToFit="1"/>
      <protection hidden="1"/>
    </xf>
    <xf numFmtId="38" fontId="101" fillId="2" borderId="0" xfId="3" applyFont="1" applyFill="1" applyBorder="1" applyAlignment="1" applyProtection="1">
      <alignment horizontal="right" vertical="center" shrinkToFit="1"/>
      <protection hidden="1"/>
    </xf>
    <xf numFmtId="38" fontId="101" fillId="2" borderId="4" xfId="3" applyFont="1" applyFill="1" applyBorder="1" applyAlignment="1" applyProtection="1">
      <alignment horizontal="right" vertical="center" shrinkToFit="1"/>
      <protection hidden="1"/>
    </xf>
    <xf numFmtId="38" fontId="101" fillId="2" borderId="7" xfId="3" applyFont="1" applyFill="1" applyBorder="1" applyAlignment="1" applyProtection="1">
      <alignment horizontal="right" vertical="center" shrinkToFit="1"/>
      <protection hidden="1"/>
    </xf>
    <xf numFmtId="38" fontId="100" fillId="2" borderId="63" xfId="1" applyNumberFormat="1" applyFont="1" applyFill="1" applyBorder="1" applyAlignment="1" applyProtection="1">
      <alignment horizontal="right" vertical="center" shrinkToFit="1"/>
      <protection hidden="1"/>
    </xf>
    <xf numFmtId="0" fontId="100" fillId="2" borderId="64" xfId="1" applyFont="1" applyFill="1" applyBorder="1" applyAlignment="1" applyProtection="1">
      <alignment horizontal="right" vertical="center" shrinkToFit="1"/>
      <protection hidden="1"/>
    </xf>
    <xf numFmtId="0" fontId="21" fillId="2" borderId="104" xfId="1" applyFont="1" applyFill="1" applyBorder="1" applyAlignment="1" applyProtection="1">
      <alignment horizontal="center" vertical="center" justifyLastLine="1"/>
      <protection hidden="1"/>
    </xf>
    <xf numFmtId="0" fontId="21" fillId="2" borderId="105" xfId="1" applyFont="1" applyFill="1" applyBorder="1" applyAlignment="1" applyProtection="1">
      <alignment horizontal="center" vertical="center" justifyLastLine="1"/>
      <protection hidden="1"/>
    </xf>
    <xf numFmtId="0" fontId="21" fillId="2" borderId="106" xfId="1" applyFont="1" applyFill="1" applyBorder="1" applyAlignment="1" applyProtection="1">
      <alignment horizontal="center" vertical="center" justifyLastLine="1"/>
      <protection hidden="1"/>
    </xf>
    <xf numFmtId="0" fontId="21" fillId="2" borderId="107" xfId="1" applyFont="1" applyFill="1" applyBorder="1" applyAlignment="1" applyProtection="1">
      <alignment horizontal="center" vertical="center" justifyLastLine="1"/>
      <protection hidden="1"/>
    </xf>
    <xf numFmtId="0" fontId="8" fillId="2" borderId="6" xfId="1" applyFont="1" applyFill="1" applyBorder="1" applyAlignment="1" applyProtection="1">
      <alignment horizontal="left"/>
      <protection hidden="1"/>
    </xf>
    <xf numFmtId="0" fontId="8" fillId="2" borderId="10" xfId="1" applyFont="1" applyFill="1" applyBorder="1" applyAlignment="1" applyProtection="1">
      <alignment horizontal="left"/>
      <protection hidden="1"/>
    </xf>
    <xf numFmtId="0" fontId="8" fillId="2" borderId="23" xfId="1" applyFont="1" applyFill="1" applyBorder="1" applyAlignment="1" applyProtection="1">
      <alignment horizontal="left"/>
      <protection hidden="1"/>
    </xf>
    <xf numFmtId="0" fontId="8" fillId="2" borderId="0" xfId="1" applyFont="1" applyFill="1" applyBorder="1" applyAlignment="1" applyProtection="1">
      <alignment horizontal="left"/>
      <protection hidden="1"/>
    </xf>
    <xf numFmtId="38" fontId="1" fillId="5" borderId="6" xfId="3" applyFont="1" applyFill="1" applyBorder="1" applyAlignment="1" applyProtection="1">
      <alignment horizontal="center" vertical="center" shrinkToFit="1"/>
      <protection hidden="1"/>
    </xf>
    <xf numFmtId="38" fontId="1" fillId="5" borderId="10" xfId="3" applyFont="1" applyFill="1" applyBorder="1" applyAlignment="1" applyProtection="1">
      <alignment horizontal="center" vertical="center" shrinkToFit="1"/>
      <protection hidden="1"/>
    </xf>
    <xf numFmtId="38" fontId="1" fillId="5" borderId="36" xfId="3" applyFont="1" applyFill="1" applyBorder="1" applyAlignment="1" applyProtection="1">
      <alignment horizontal="center" vertical="center" shrinkToFit="1"/>
      <protection hidden="1"/>
    </xf>
    <xf numFmtId="38" fontId="1" fillId="5" borderId="23" xfId="3" applyFont="1" applyFill="1" applyBorder="1" applyAlignment="1" applyProtection="1">
      <alignment horizontal="center" vertical="center" shrinkToFit="1"/>
      <protection hidden="1"/>
    </xf>
    <xf numFmtId="38" fontId="1" fillId="5" borderId="0" xfId="3" applyFont="1" applyFill="1" applyBorder="1" applyAlignment="1" applyProtection="1">
      <alignment horizontal="center" vertical="center" shrinkToFit="1"/>
      <protection hidden="1"/>
    </xf>
    <xf numFmtId="38" fontId="1" fillId="5" borderId="13" xfId="3" applyFont="1" applyFill="1" applyBorder="1" applyAlignment="1" applyProtection="1">
      <alignment horizontal="center" vertical="center" shrinkToFit="1"/>
      <protection hidden="1"/>
    </xf>
    <xf numFmtId="38" fontId="1" fillId="5" borderId="4" xfId="3" applyFont="1" applyFill="1" applyBorder="1" applyAlignment="1" applyProtection="1">
      <alignment horizontal="center" vertical="center" shrinkToFit="1"/>
      <protection hidden="1"/>
    </xf>
    <xf numFmtId="38" fontId="1" fillId="5" borderId="7" xfId="3" applyFont="1" applyFill="1" applyBorder="1" applyAlignment="1" applyProtection="1">
      <alignment horizontal="center" vertical="center" shrinkToFit="1"/>
      <protection hidden="1"/>
    </xf>
    <xf numFmtId="38" fontId="1" fillId="5" borderId="46" xfId="3" applyFont="1" applyFill="1" applyBorder="1" applyAlignment="1" applyProtection="1">
      <alignment horizontal="center" vertical="center" shrinkToFit="1"/>
      <protection hidden="1"/>
    </xf>
    <xf numFmtId="0" fontId="9" fillId="2" borderId="6" xfId="1" applyFont="1" applyFill="1" applyBorder="1" applyAlignment="1" applyProtection="1">
      <alignment horizontal="left"/>
      <protection hidden="1"/>
    </xf>
    <xf numFmtId="0" fontId="9" fillId="2" borderId="10" xfId="1" applyFont="1" applyFill="1" applyBorder="1" applyAlignment="1" applyProtection="1">
      <alignment horizontal="left"/>
      <protection hidden="1"/>
    </xf>
    <xf numFmtId="0" fontId="9" fillId="2" borderId="12" xfId="1" applyFont="1" applyFill="1" applyBorder="1" applyAlignment="1" applyProtection="1">
      <alignment horizontal="left"/>
      <protection hidden="1"/>
    </xf>
    <xf numFmtId="0" fontId="9" fillId="2" borderId="23" xfId="1" applyFont="1" applyFill="1" applyBorder="1" applyAlignment="1" applyProtection="1">
      <alignment horizontal="left"/>
      <protection hidden="1"/>
    </xf>
    <xf numFmtId="0" fontId="9" fillId="2" borderId="0" xfId="1" applyFont="1" applyFill="1" applyBorder="1" applyAlignment="1" applyProtection="1">
      <alignment horizontal="left"/>
      <protection hidden="1"/>
    </xf>
    <xf numFmtId="0" fontId="9" fillId="2" borderId="21" xfId="1" applyFont="1" applyFill="1" applyBorder="1" applyAlignment="1" applyProtection="1">
      <alignment horizontal="left"/>
      <protection hidden="1"/>
    </xf>
    <xf numFmtId="38" fontId="100" fillId="2" borderId="5" xfId="1" quotePrefix="1" applyNumberFormat="1" applyFont="1" applyFill="1" applyBorder="1" applyAlignment="1" applyProtection="1">
      <alignment horizontal="right" vertical="center" shrinkToFit="1"/>
      <protection hidden="1"/>
    </xf>
    <xf numFmtId="0" fontId="100" fillId="2" borderId="9" xfId="1" quotePrefix="1" applyNumberFormat="1" applyFont="1" applyFill="1" applyBorder="1" applyAlignment="1" applyProtection="1">
      <alignment horizontal="right" vertical="center" shrinkToFit="1"/>
      <protection hidden="1"/>
    </xf>
    <xf numFmtId="0" fontId="100" fillId="2" borderId="5" xfId="1" quotePrefix="1" applyNumberFormat="1" applyFont="1" applyFill="1" applyBorder="1" applyAlignment="1" applyProtection="1">
      <alignment horizontal="right" vertical="center" shrinkToFit="1"/>
      <protection hidden="1"/>
    </xf>
    <xf numFmtId="38" fontId="100" fillId="0" borderId="5" xfId="3" applyFont="1" applyFill="1" applyBorder="1" applyAlignment="1" applyProtection="1">
      <alignment horizontal="right" vertical="center" wrapText="1" shrinkToFit="1"/>
      <protection hidden="1"/>
    </xf>
    <xf numFmtId="0" fontId="23" fillId="12" borderId="6" xfId="1" applyFont="1" applyFill="1" applyBorder="1" applyAlignment="1" applyProtection="1">
      <alignment horizontal="center" vertical="center"/>
      <protection hidden="1"/>
    </xf>
    <xf numFmtId="0" fontId="23" fillId="12" borderId="10" xfId="1" applyFont="1" applyFill="1" applyBorder="1" applyAlignment="1" applyProtection="1">
      <alignment horizontal="center" vertical="center"/>
      <protection hidden="1"/>
    </xf>
    <xf numFmtId="0" fontId="23" fillId="12" borderId="12" xfId="1" applyFont="1" applyFill="1" applyBorder="1" applyAlignment="1" applyProtection="1">
      <alignment horizontal="center" vertical="center"/>
      <protection hidden="1"/>
    </xf>
    <xf numFmtId="0" fontId="18" fillId="2" borderId="23" xfId="1" applyFont="1" applyFill="1" applyBorder="1" applyAlignment="1" applyProtection="1">
      <alignment horizontal="right" vertical="center"/>
      <protection hidden="1"/>
    </xf>
    <xf numFmtId="0" fontId="18" fillId="2" borderId="0" xfId="1" applyFont="1" applyFill="1" applyBorder="1" applyAlignment="1" applyProtection="1">
      <alignment horizontal="right" vertical="center"/>
      <protection hidden="1"/>
    </xf>
    <xf numFmtId="0" fontId="18" fillId="2" borderId="21" xfId="1" applyFont="1" applyFill="1" applyBorder="1" applyAlignment="1" applyProtection="1">
      <alignment horizontal="right" vertical="center"/>
      <protection hidden="1"/>
    </xf>
    <xf numFmtId="0" fontId="18" fillId="2" borderId="4" xfId="1" applyFont="1" applyFill="1" applyBorder="1" applyAlignment="1" applyProtection="1">
      <alignment horizontal="right" vertical="center"/>
      <protection hidden="1"/>
    </xf>
    <xf numFmtId="0" fontId="18" fillId="2" borderId="7" xfId="1" applyFont="1" applyFill="1" applyBorder="1" applyAlignment="1" applyProtection="1">
      <alignment horizontal="right" vertical="center"/>
      <protection hidden="1"/>
    </xf>
    <xf numFmtId="0" fontId="18" fillId="2" borderId="2" xfId="1" applyFont="1" applyFill="1" applyBorder="1" applyAlignment="1" applyProtection="1">
      <alignment horizontal="right" vertical="center"/>
      <protection hidden="1"/>
    </xf>
    <xf numFmtId="0" fontId="23" fillId="12" borderId="6" xfId="1" applyFont="1" applyFill="1" applyBorder="1" applyAlignment="1" applyProtection="1">
      <alignment horizontal="center" vertical="center" shrinkToFit="1"/>
      <protection hidden="1"/>
    </xf>
    <xf numFmtId="0" fontId="23" fillId="12" borderId="10" xfId="1" applyFont="1" applyFill="1" applyBorder="1" applyAlignment="1" applyProtection="1">
      <alignment horizontal="center" vertical="center" shrinkToFit="1"/>
      <protection hidden="1"/>
    </xf>
    <xf numFmtId="0" fontId="23" fillId="12" borderId="12" xfId="1" applyFont="1" applyFill="1" applyBorder="1" applyAlignment="1" applyProtection="1">
      <alignment horizontal="center" vertical="center" shrinkToFit="1"/>
      <protection hidden="1"/>
    </xf>
    <xf numFmtId="0" fontId="23" fillId="12" borderId="2" xfId="1" applyFont="1" applyFill="1" applyBorder="1" applyAlignment="1" applyProtection="1">
      <alignment horizontal="center" vertical="center" shrinkToFit="1"/>
      <protection hidden="1"/>
    </xf>
    <xf numFmtId="0" fontId="23" fillId="12" borderId="36" xfId="1" applyFont="1" applyFill="1" applyBorder="1" applyAlignment="1" applyProtection="1">
      <alignment horizontal="center" vertical="center" shrinkToFit="1"/>
      <protection hidden="1"/>
    </xf>
    <xf numFmtId="38" fontId="105" fillId="2" borderId="0" xfId="3" applyFont="1" applyFill="1" applyBorder="1" applyAlignment="1" applyProtection="1">
      <alignment horizontal="right" vertical="center" shrinkToFit="1"/>
      <protection hidden="1"/>
    </xf>
    <xf numFmtId="0" fontId="12" fillId="2" borderId="0" xfId="1" applyFont="1" applyFill="1" applyAlignment="1" applyProtection="1">
      <alignment horizontal="center" vertical="center" textRotation="255"/>
      <protection hidden="1"/>
    </xf>
    <xf numFmtId="0" fontId="16" fillId="2" borderId="18" xfId="1" applyFont="1" applyFill="1" applyBorder="1" applyAlignment="1" applyProtection="1">
      <alignment horizontal="center" vertical="center" wrapText="1"/>
      <protection hidden="1"/>
    </xf>
    <xf numFmtId="0" fontId="16" fillId="2" borderId="16" xfId="1" applyFont="1" applyFill="1" applyBorder="1" applyAlignment="1" applyProtection="1">
      <alignment horizontal="center" vertical="center" wrapText="1"/>
      <protection hidden="1"/>
    </xf>
    <xf numFmtId="0" fontId="16" fillId="2" borderId="19" xfId="1" applyFont="1" applyFill="1" applyBorder="1" applyAlignment="1" applyProtection="1">
      <alignment horizontal="center" vertical="center" wrapText="1"/>
      <protection hidden="1"/>
    </xf>
    <xf numFmtId="0" fontId="16" fillId="2" borderId="14" xfId="1" applyFont="1" applyFill="1" applyBorder="1" applyAlignment="1" applyProtection="1">
      <alignment horizontal="center" vertical="center" wrapText="1"/>
      <protection hidden="1"/>
    </xf>
    <xf numFmtId="0" fontId="10" fillId="2" borderId="0" xfId="1" applyFont="1" applyFill="1" applyBorder="1" applyAlignment="1" applyProtection="1">
      <alignment horizontal="left" vertical="center" wrapText="1"/>
      <protection hidden="1"/>
    </xf>
    <xf numFmtId="0" fontId="29" fillId="2" borderId="6" xfId="1" applyFont="1" applyFill="1" applyBorder="1" applyAlignment="1" applyProtection="1">
      <alignment horizontal="center" vertical="center" wrapText="1"/>
      <protection hidden="1"/>
    </xf>
    <xf numFmtId="0" fontId="29" fillId="2" borderId="10" xfId="1" applyFont="1" applyFill="1" applyBorder="1" applyAlignment="1" applyProtection="1">
      <alignment horizontal="center" vertical="center" wrapText="1"/>
      <protection hidden="1"/>
    </xf>
    <xf numFmtId="0" fontId="29" fillId="2" borderId="12" xfId="1" applyFont="1" applyFill="1" applyBorder="1" applyAlignment="1" applyProtection="1">
      <alignment horizontal="center" vertical="center" wrapText="1"/>
      <protection hidden="1"/>
    </xf>
    <xf numFmtId="0" fontId="29" fillId="2" borderId="23" xfId="1" applyFont="1" applyFill="1" applyBorder="1" applyAlignment="1" applyProtection="1">
      <alignment horizontal="center" vertical="center" wrapText="1"/>
      <protection hidden="1"/>
    </xf>
    <xf numFmtId="0" fontId="29" fillId="2" borderId="0" xfId="1" applyFont="1" applyFill="1" applyBorder="1" applyAlignment="1" applyProtection="1">
      <alignment horizontal="center" vertical="center" wrapText="1"/>
      <protection hidden="1"/>
    </xf>
    <xf numFmtId="0" fontId="29" fillId="2" borderId="21" xfId="1" applyFont="1" applyFill="1" applyBorder="1" applyAlignment="1" applyProtection="1">
      <alignment horizontal="center" vertical="center" wrapText="1"/>
      <protection hidden="1"/>
    </xf>
    <xf numFmtId="0" fontId="29" fillId="2" borderId="4" xfId="1" applyFont="1" applyFill="1" applyBorder="1" applyAlignment="1" applyProtection="1">
      <alignment horizontal="center" vertical="center" wrapText="1"/>
      <protection hidden="1"/>
    </xf>
    <xf numFmtId="0" fontId="29" fillId="2" borderId="7" xfId="1" applyFont="1" applyFill="1" applyBorder="1" applyAlignment="1" applyProtection="1">
      <alignment horizontal="center" vertical="center" wrapText="1"/>
      <protection hidden="1"/>
    </xf>
    <xf numFmtId="0" fontId="29" fillId="2" borderId="2" xfId="1" applyFont="1" applyFill="1" applyBorder="1" applyAlignment="1" applyProtection="1">
      <alignment horizontal="center" vertical="center" wrapText="1"/>
      <protection hidden="1"/>
    </xf>
    <xf numFmtId="38" fontId="100" fillId="2" borderId="12" xfId="3" applyFont="1" applyFill="1" applyBorder="1" applyAlignment="1" applyProtection="1">
      <alignment horizontal="center" vertical="center" shrinkToFit="1"/>
      <protection hidden="1"/>
    </xf>
    <xf numFmtId="38" fontId="100" fillId="2" borderId="21" xfId="3" applyFont="1" applyFill="1" applyBorder="1" applyAlignment="1" applyProtection="1">
      <alignment horizontal="center" vertical="center" shrinkToFit="1"/>
      <protection hidden="1"/>
    </xf>
    <xf numFmtId="38" fontId="100" fillId="2" borderId="4" xfId="3" applyFont="1" applyFill="1" applyBorder="1" applyAlignment="1" applyProtection="1">
      <alignment horizontal="center" vertical="center" shrinkToFit="1"/>
      <protection hidden="1"/>
    </xf>
    <xf numFmtId="38" fontId="100" fillId="2" borderId="7" xfId="3" applyFont="1" applyFill="1" applyBorder="1" applyAlignment="1" applyProtection="1">
      <alignment horizontal="center" vertical="center" shrinkToFit="1"/>
      <protection hidden="1"/>
    </xf>
    <xf numFmtId="38" fontId="100" fillId="2" borderId="2" xfId="3" applyFont="1" applyFill="1" applyBorder="1" applyAlignment="1" applyProtection="1">
      <alignment horizontal="center" vertical="center" shrinkToFit="1"/>
      <protection hidden="1"/>
    </xf>
    <xf numFmtId="0" fontId="11" fillId="5" borderId="6" xfId="1" applyFont="1" applyFill="1" applyBorder="1" applyAlignment="1" applyProtection="1">
      <alignment horizontal="center" vertical="center" shrinkToFit="1"/>
      <protection hidden="1"/>
    </xf>
    <xf numFmtId="0" fontId="11" fillId="5" borderId="10" xfId="1" applyFont="1" applyFill="1" applyBorder="1" applyAlignment="1" applyProtection="1">
      <alignment horizontal="center" vertical="center" shrinkToFit="1"/>
      <protection hidden="1"/>
    </xf>
    <xf numFmtId="0" fontId="11" fillId="5" borderId="12" xfId="1" applyFont="1" applyFill="1" applyBorder="1" applyAlignment="1" applyProtection="1">
      <alignment horizontal="center" vertical="center" shrinkToFit="1"/>
      <protection hidden="1"/>
    </xf>
    <xf numFmtId="0" fontId="11" fillId="5" borderId="23" xfId="1" applyFont="1" applyFill="1" applyBorder="1" applyAlignment="1" applyProtection="1">
      <alignment horizontal="center" vertical="center" shrinkToFit="1"/>
      <protection hidden="1"/>
    </xf>
    <xf numFmtId="0" fontId="11" fillId="5" borderId="0" xfId="1" applyFont="1" applyFill="1" applyBorder="1" applyAlignment="1" applyProtection="1">
      <alignment horizontal="center" vertical="center" shrinkToFit="1"/>
      <protection hidden="1"/>
    </xf>
    <xf numFmtId="0" fontId="11" fillId="5" borderId="21" xfId="1" applyFont="1" applyFill="1" applyBorder="1" applyAlignment="1" applyProtection="1">
      <alignment horizontal="center" vertical="center" shrinkToFit="1"/>
      <protection hidden="1"/>
    </xf>
    <xf numFmtId="0" fontId="11" fillId="5" borderId="4" xfId="1" applyFont="1" applyFill="1" applyBorder="1" applyAlignment="1" applyProtection="1">
      <alignment horizontal="center" vertical="center" shrinkToFit="1"/>
      <protection hidden="1"/>
    </xf>
    <xf numFmtId="0" fontId="11" fillId="5" borderId="7" xfId="1" applyFont="1" applyFill="1" applyBorder="1" applyAlignment="1" applyProtection="1">
      <alignment horizontal="center" vertical="center" shrinkToFit="1"/>
      <protection hidden="1"/>
    </xf>
    <xf numFmtId="0" fontId="11" fillId="5" borderId="2" xfId="1" applyFont="1" applyFill="1" applyBorder="1" applyAlignment="1" applyProtection="1">
      <alignment horizontal="center" vertical="center" shrinkToFit="1"/>
      <protection hidden="1"/>
    </xf>
    <xf numFmtId="0" fontId="1" fillId="2" borderId="15" xfId="1" applyFont="1" applyFill="1" applyBorder="1" applyAlignment="1" applyProtection="1">
      <alignment horizontal="center" vertical="center"/>
      <protection hidden="1"/>
    </xf>
    <xf numFmtId="0" fontId="1" fillId="2" borderId="16" xfId="1" applyFont="1" applyFill="1" applyBorder="1" applyAlignment="1" applyProtection="1">
      <alignment horizontal="center" vertical="center"/>
      <protection hidden="1"/>
    </xf>
    <xf numFmtId="0" fontId="1" fillId="2" borderId="19" xfId="1" applyFont="1" applyFill="1" applyBorder="1" applyAlignment="1" applyProtection="1">
      <alignment horizontal="center" vertical="center"/>
      <protection hidden="1"/>
    </xf>
    <xf numFmtId="0" fontId="1" fillId="2" borderId="14" xfId="1" applyFont="1" applyFill="1" applyBorder="1" applyAlignment="1" applyProtection="1">
      <alignment horizontal="center" vertical="center"/>
      <protection hidden="1"/>
    </xf>
    <xf numFmtId="0" fontId="10" fillId="2" borderId="0" xfId="1" applyFont="1" applyFill="1" applyAlignment="1" applyProtection="1">
      <alignment horizontal="left" vertical="top" wrapText="1"/>
      <protection hidden="1"/>
    </xf>
    <xf numFmtId="0" fontId="30" fillId="2" borderId="0" xfId="1" applyFont="1" applyFill="1" applyBorder="1" applyAlignment="1" applyProtection="1">
      <alignment horizontal="left" vertical="center" wrapText="1"/>
      <protection hidden="1"/>
    </xf>
    <xf numFmtId="0" fontId="30" fillId="2" borderId="7" xfId="1" applyFont="1" applyFill="1" applyBorder="1" applyAlignment="1" applyProtection="1">
      <alignment horizontal="left" vertical="center" wrapText="1"/>
      <protection hidden="1"/>
    </xf>
    <xf numFmtId="0" fontId="8" fillId="2" borderId="6" xfId="1" applyFont="1" applyFill="1" applyBorder="1" applyAlignment="1" applyProtection="1">
      <alignment horizontal="center"/>
      <protection hidden="1"/>
    </xf>
    <xf numFmtId="0" fontId="8" fillId="2" borderId="10" xfId="1" applyFont="1" applyFill="1" applyBorder="1" applyAlignment="1" applyProtection="1">
      <alignment horizontal="center"/>
      <protection hidden="1"/>
    </xf>
    <xf numFmtId="0" fontId="8" fillId="2" borderId="12" xfId="1" applyFont="1" applyFill="1" applyBorder="1" applyAlignment="1" applyProtection="1">
      <alignment horizontal="center"/>
      <protection hidden="1"/>
    </xf>
    <xf numFmtId="0" fontId="8" fillId="2" borderId="23" xfId="1" applyFont="1" applyFill="1" applyBorder="1" applyAlignment="1" applyProtection="1">
      <alignment horizontal="center"/>
      <protection hidden="1"/>
    </xf>
    <xf numFmtId="0" fontId="8" fillId="2" borderId="0" xfId="1" applyFont="1" applyFill="1" applyBorder="1" applyAlignment="1" applyProtection="1">
      <alignment horizontal="center"/>
      <protection hidden="1"/>
    </xf>
    <xf numFmtId="0" fontId="8" fillId="2" borderId="21" xfId="1" applyFont="1" applyFill="1" applyBorder="1" applyAlignment="1" applyProtection="1">
      <alignment horizontal="center"/>
      <protection hidden="1"/>
    </xf>
    <xf numFmtId="0" fontId="8" fillId="2" borderId="4" xfId="1" applyFont="1" applyFill="1" applyBorder="1" applyAlignment="1" applyProtection="1">
      <alignment horizontal="center"/>
      <protection hidden="1"/>
    </xf>
    <xf numFmtId="0" fontId="8" fillId="2" borderId="7" xfId="1" applyFont="1" applyFill="1" applyBorder="1" applyAlignment="1" applyProtection="1">
      <alignment horizontal="center"/>
      <protection hidden="1"/>
    </xf>
    <xf numFmtId="0" fontId="8" fillId="2" borderId="2" xfId="1" applyFont="1" applyFill="1" applyBorder="1" applyAlignment="1" applyProtection="1">
      <alignment horizontal="center"/>
      <protection hidden="1"/>
    </xf>
    <xf numFmtId="3" fontId="100" fillId="12" borderId="5" xfId="1" applyNumberFormat="1" applyFont="1" applyFill="1" applyBorder="1" applyAlignment="1" applyProtection="1">
      <alignment horizontal="right" vertical="center" shrinkToFit="1"/>
      <protection hidden="1"/>
    </xf>
    <xf numFmtId="3" fontId="100" fillId="12" borderId="9" xfId="1" applyNumberFormat="1" applyFont="1" applyFill="1" applyBorder="1" applyAlignment="1" applyProtection="1">
      <alignment horizontal="right" vertical="center" shrinkToFit="1"/>
      <protection hidden="1"/>
    </xf>
    <xf numFmtId="0" fontId="9" fillId="2" borderId="72" xfId="1" applyFont="1" applyFill="1" applyBorder="1" applyAlignment="1" applyProtection="1">
      <alignment horizontal="center" vertical="center" shrinkToFit="1"/>
      <protection hidden="1"/>
    </xf>
    <xf numFmtId="0" fontId="9" fillId="2" borderId="74" xfId="1" applyFont="1" applyFill="1" applyBorder="1" applyAlignment="1" applyProtection="1">
      <alignment horizontal="center" vertical="center" shrinkToFit="1"/>
      <protection hidden="1"/>
    </xf>
    <xf numFmtId="0" fontId="9" fillId="2" borderId="73" xfId="1" applyFont="1" applyFill="1" applyBorder="1" applyAlignment="1" applyProtection="1">
      <alignment horizontal="center" vertical="center" shrinkToFit="1"/>
      <protection hidden="1"/>
    </xf>
    <xf numFmtId="0" fontId="113" fillId="5" borderId="6" xfId="1" applyFont="1" applyFill="1" applyBorder="1" applyAlignment="1" applyProtection="1">
      <alignment horizontal="center" vertical="center" shrinkToFit="1"/>
      <protection hidden="1"/>
    </xf>
    <xf numFmtId="0" fontId="113" fillId="5" borderId="10" xfId="1" applyFont="1" applyFill="1" applyBorder="1" applyAlignment="1" applyProtection="1">
      <alignment horizontal="center" vertical="center" shrinkToFit="1"/>
      <protection hidden="1"/>
    </xf>
    <xf numFmtId="0" fontId="113" fillId="5" borderId="12" xfId="1" applyFont="1" applyFill="1" applyBorder="1" applyAlignment="1" applyProtection="1">
      <alignment horizontal="center" vertical="center" shrinkToFit="1"/>
      <protection hidden="1"/>
    </xf>
    <xf numFmtId="0" fontId="113" fillId="5" borderId="23" xfId="1" applyFont="1" applyFill="1" applyBorder="1" applyAlignment="1" applyProtection="1">
      <alignment horizontal="center" vertical="center" shrinkToFit="1"/>
      <protection hidden="1"/>
    </xf>
    <xf numFmtId="0" fontId="113" fillId="5" borderId="0" xfId="1" applyFont="1" applyFill="1" applyBorder="1" applyAlignment="1" applyProtection="1">
      <alignment horizontal="center" vertical="center" shrinkToFit="1"/>
      <protection hidden="1"/>
    </xf>
    <xf numFmtId="0" fontId="113" fillId="5" borderId="21" xfId="1" applyFont="1" applyFill="1" applyBorder="1" applyAlignment="1" applyProtection="1">
      <alignment horizontal="center" vertical="center" shrinkToFit="1"/>
      <protection hidden="1"/>
    </xf>
    <xf numFmtId="0" fontId="9" fillId="2" borderId="72" xfId="1" applyFont="1" applyFill="1" applyBorder="1" applyAlignment="1" applyProtection="1">
      <alignment horizontal="distributed" vertical="center"/>
      <protection hidden="1"/>
    </xf>
    <xf numFmtId="0" fontId="9" fillId="2" borderId="74" xfId="1" applyFont="1" applyFill="1" applyBorder="1" applyAlignment="1" applyProtection="1">
      <alignment horizontal="distributed" vertical="center"/>
      <protection hidden="1"/>
    </xf>
    <xf numFmtId="0" fontId="9" fillId="2" borderId="73" xfId="1" applyFont="1" applyFill="1" applyBorder="1" applyAlignment="1" applyProtection="1">
      <alignment horizontal="distributed" vertical="center"/>
      <protection hidden="1"/>
    </xf>
    <xf numFmtId="0" fontId="10" fillId="2" borderId="72" xfId="1" applyFont="1" applyFill="1" applyBorder="1" applyAlignment="1" applyProtection="1">
      <alignment horizontal="center" vertical="center"/>
      <protection hidden="1"/>
    </xf>
    <xf numFmtId="0" fontId="10" fillId="2" borderId="74" xfId="1" applyFont="1" applyFill="1" applyBorder="1" applyAlignment="1" applyProtection="1">
      <alignment horizontal="center" vertical="center"/>
      <protection hidden="1"/>
    </xf>
    <xf numFmtId="0" fontId="10" fillId="2" borderId="73" xfId="1" applyFont="1" applyFill="1" applyBorder="1" applyAlignment="1" applyProtection="1">
      <alignment horizontal="center" vertical="center"/>
      <protection hidden="1"/>
    </xf>
    <xf numFmtId="0" fontId="100" fillId="2" borderId="6" xfId="1" applyFont="1" applyFill="1" applyBorder="1" applyAlignment="1" applyProtection="1">
      <alignment horizontal="center"/>
      <protection hidden="1"/>
    </xf>
    <xf numFmtId="0" fontId="100" fillId="2" borderId="10" xfId="1" applyFont="1" applyFill="1" applyBorder="1" applyAlignment="1" applyProtection="1">
      <alignment horizontal="center"/>
      <protection hidden="1"/>
    </xf>
    <xf numFmtId="0" fontId="100" fillId="2" borderId="23" xfId="1" applyFont="1" applyFill="1" applyBorder="1" applyAlignment="1" applyProtection="1">
      <alignment horizontal="center"/>
      <protection hidden="1"/>
    </xf>
    <xf numFmtId="0" fontId="100" fillId="2" borderId="0" xfId="1" applyFont="1" applyFill="1" applyBorder="1" applyAlignment="1" applyProtection="1">
      <alignment horizontal="center"/>
      <protection hidden="1"/>
    </xf>
    <xf numFmtId="0" fontId="100" fillId="2" borderId="21" xfId="1" applyFont="1" applyFill="1" applyBorder="1" applyAlignment="1" applyProtection="1">
      <alignment horizontal="center"/>
      <protection hidden="1"/>
    </xf>
    <xf numFmtId="0" fontId="100" fillId="2" borderId="4" xfId="1" applyFont="1" applyFill="1" applyBorder="1" applyAlignment="1" applyProtection="1">
      <alignment horizontal="center"/>
      <protection hidden="1"/>
    </xf>
    <xf numFmtId="0" fontId="100" fillId="2" borderId="7" xfId="1" applyFont="1" applyFill="1" applyBorder="1" applyAlignment="1" applyProtection="1">
      <alignment horizontal="center"/>
      <protection hidden="1"/>
    </xf>
    <xf numFmtId="0" fontId="100" fillId="2" borderId="2" xfId="1" applyFont="1" applyFill="1" applyBorder="1" applyAlignment="1" applyProtection="1">
      <alignment horizontal="center"/>
      <protection hidden="1"/>
    </xf>
    <xf numFmtId="0" fontId="113" fillId="2" borderId="6" xfId="1" applyFont="1" applyFill="1" applyBorder="1" applyAlignment="1" applyProtection="1">
      <alignment horizontal="center" vertical="center"/>
      <protection hidden="1"/>
    </xf>
    <xf numFmtId="0" fontId="113" fillId="2" borderId="10" xfId="1" applyFont="1" applyFill="1" applyBorder="1" applyAlignment="1" applyProtection="1">
      <alignment horizontal="center" vertical="center"/>
      <protection hidden="1"/>
    </xf>
    <xf numFmtId="0" fontId="113" fillId="2" borderId="12" xfId="1" applyFont="1" applyFill="1" applyBorder="1" applyAlignment="1" applyProtection="1">
      <alignment horizontal="center" vertical="center"/>
      <protection hidden="1"/>
    </xf>
    <xf numFmtId="0" fontId="113" fillId="2" borderId="23" xfId="1" applyFont="1" applyFill="1" applyBorder="1" applyAlignment="1" applyProtection="1">
      <alignment horizontal="center" vertical="center"/>
      <protection hidden="1"/>
    </xf>
    <xf numFmtId="0" fontId="113" fillId="2" borderId="0" xfId="1" applyFont="1" applyFill="1" applyBorder="1" applyAlignment="1" applyProtection="1">
      <alignment horizontal="center" vertical="center"/>
      <protection hidden="1"/>
    </xf>
    <xf numFmtId="0" fontId="113" fillId="2" borderId="21" xfId="1" applyFont="1" applyFill="1" applyBorder="1" applyAlignment="1" applyProtection="1">
      <alignment horizontal="center" vertical="center"/>
      <protection hidden="1"/>
    </xf>
    <xf numFmtId="0" fontId="113" fillId="2" borderId="4" xfId="1" applyFont="1" applyFill="1" applyBorder="1" applyAlignment="1" applyProtection="1">
      <alignment horizontal="center" vertical="center"/>
      <protection hidden="1"/>
    </xf>
    <xf numFmtId="0" fontId="113" fillId="2" borderId="7" xfId="1" applyFont="1" applyFill="1" applyBorder="1" applyAlignment="1" applyProtection="1">
      <alignment horizontal="center" vertical="center"/>
      <protection hidden="1"/>
    </xf>
    <xf numFmtId="0" fontId="113" fillId="2" borderId="2" xfId="1" applyFont="1" applyFill="1" applyBorder="1" applyAlignment="1" applyProtection="1">
      <alignment horizontal="center" vertical="center"/>
      <protection hidden="1"/>
    </xf>
    <xf numFmtId="0" fontId="10" fillId="2" borderId="6" xfId="1" applyFont="1" applyFill="1" applyBorder="1" applyAlignment="1" applyProtection="1">
      <alignment horizontal="distributed" vertical="distributed"/>
      <protection hidden="1"/>
    </xf>
    <xf numFmtId="0" fontId="10" fillId="2" borderId="10" xfId="1" applyFont="1" applyFill="1" applyBorder="1" applyAlignment="1" applyProtection="1">
      <alignment horizontal="distributed" vertical="distributed"/>
      <protection hidden="1"/>
    </xf>
    <xf numFmtId="0" fontId="10" fillId="2" borderId="12" xfId="1" applyFont="1" applyFill="1" applyBorder="1" applyAlignment="1" applyProtection="1">
      <alignment horizontal="distributed" vertical="distributed"/>
      <protection hidden="1"/>
    </xf>
    <xf numFmtId="0" fontId="10" fillId="2" borderId="4" xfId="1" applyFont="1" applyFill="1" applyBorder="1" applyAlignment="1" applyProtection="1">
      <alignment horizontal="distributed" vertical="distributed"/>
      <protection hidden="1"/>
    </xf>
    <xf numFmtId="0" fontId="10" fillId="2" borderId="7" xfId="1" applyFont="1" applyFill="1" applyBorder="1" applyAlignment="1" applyProtection="1">
      <alignment horizontal="distributed" vertical="distributed"/>
      <protection hidden="1"/>
    </xf>
    <xf numFmtId="0" fontId="10" fillId="2" borderId="2" xfId="1" applyFont="1" applyFill="1" applyBorder="1" applyAlignment="1" applyProtection="1">
      <alignment horizontal="distributed" vertical="distributed"/>
      <protection hidden="1"/>
    </xf>
    <xf numFmtId="0" fontId="22" fillId="2" borderId="23" xfId="1" applyFont="1" applyFill="1" applyBorder="1" applyAlignment="1" applyProtection="1">
      <alignment horizontal="center" vertical="top"/>
      <protection hidden="1"/>
    </xf>
    <xf numFmtId="0" fontId="22" fillId="2" borderId="0" xfId="1" applyFont="1" applyFill="1" applyBorder="1" applyAlignment="1" applyProtection="1">
      <alignment horizontal="center" vertical="top"/>
      <protection hidden="1"/>
    </xf>
    <xf numFmtId="0" fontId="22" fillId="2" borderId="4" xfId="1" applyFont="1" applyFill="1" applyBorder="1" applyAlignment="1" applyProtection="1">
      <alignment horizontal="center" vertical="top"/>
      <protection hidden="1"/>
    </xf>
    <xf numFmtId="0" fontId="22" fillId="2" borderId="7" xfId="1" applyFont="1" applyFill="1" applyBorder="1" applyAlignment="1" applyProtection="1">
      <alignment horizontal="center" vertical="top"/>
      <protection hidden="1"/>
    </xf>
    <xf numFmtId="0" fontId="107" fillId="2" borderId="0" xfId="1" applyFont="1" applyFill="1" applyBorder="1" applyAlignment="1" applyProtection="1">
      <alignment horizontal="center" vertical="center" shrinkToFit="1"/>
      <protection hidden="1"/>
    </xf>
    <xf numFmtId="0" fontId="107" fillId="2" borderId="13" xfId="1" applyFont="1" applyFill="1" applyBorder="1" applyAlignment="1" applyProtection="1">
      <alignment horizontal="center" vertical="center" shrinkToFit="1"/>
      <protection hidden="1"/>
    </xf>
    <xf numFmtId="0" fontId="107" fillId="2" borderId="7" xfId="1" applyFont="1" applyFill="1" applyBorder="1" applyAlignment="1" applyProtection="1">
      <alignment horizontal="center" vertical="center" shrinkToFit="1"/>
      <protection hidden="1"/>
    </xf>
    <xf numFmtId="0" fontId="107" fillId="2" borderId="46" xfId="1" applyFont="1" applyFill="1" applyBorder="1" applyAlignment="1" applyProtection="1">
      <alignment horizontal="center" vertical="center" shrinkToFit="1"/>
      <protection hidden="1"/>
    </xf>
    <xf numFmtId="0" fontId="10" fillId="2" borderId="6" xfId="1" applyFont="1" applyFill="1" applyBorder="1" applyAlignment="1" applyProtection="1">
      <alignment horizontal="left" vertical="top" wrapText="1"/>
      <protection hidden="1"/>
    </xf>
    <xf numFmtId="0" fontId="10" fillId="2" borderId="10" xfId="1" applyFont="1" applyFill="1" applyBorder="1" applyAlignment="1" applyProtection="1">
      <alignment horizontal="left" vertical="top" wrapText="1"/>
      <protection hidden="1"/>
    </xf>
    <xf numFmtId="0" fontId="10" fillId="2" borderId="12" xfId="1" applyFont="1" applyFill="1" applyBorder="1" applyAlignment="1" applyProtection="1">
      <alignment horizontal="left" vertical="top" wrapText="1"/>
      <protection hidden="1"/>
    </xf>
    <xf numFmtId="0" fontId="10" fillId="2" borderId="23" xfId="1" applyFont="1" applyFill="1" applyBorder="1" applyAlignment="1" applyProtection="1">
      <alignment horizontal="left" vertical="top" wrapText="1"/>
      <protection hidden="1"/>
    </xf>
    <xf numFmtId="0" fontId="10" fillId="2" borderId="0" xfId="1" applyFont="1" applyFill="1" applyBorder="1" applyAlignment="1" applyProtection="1">
      <alignment horizontal="left" vertical="top" wrapText="1"/>
      <protection hidden="1"/>
    </xf>
    <xf numFmtId="0" fontId="10" fillId="2" borderId="21" xfId="1" applyFont="1" applyFill="1" applyBorder="1" applyAlignment="1" applyProtection="1">
      <alignment horizontal="left" vertical="top" wrapText="1"/>
      <protection hidden="1"/>
    </xf>
    <xf numFmtId="0" fontId="10" fillId="2" borderId="4" xfId="1" applyFont="1" applyFill="1" applyBorder="1" applyAlignment="1" applyProtection="1">
      <alignment horizontal="left" vertical="top" wrapText="1"/>
      <protection hidden="1"/>
    </xf>
    <xf numFmtId="0" fontId="10" fillId="2" borderId="7" xfId="1" applyFont="1" applyFill="1" applyBorder="1" applyAlignment="1" applyProtection="1">
      <alignment horizontal="left" vertical="top" wrapText="1"/>
      <protection hidden="1"/>
    </xf>
    <xf numFmtId="0" fontId="10" fillId="2" borderId="2" xfId="1" applyFont="1" applyFill="1" applyBorder="1" applyAlignment="1" applyProtection="1">
      <alignment horizontal="left" vertical="top" wrapText="1"/>
      <protection hidden="1"/>
    </xf>
    <xf numFmtId="38" fontId="102" fillId="2" borderId="12" xfId="3" applyFont="1" applyFill="1" applyBorder="1" applyAlignment="1" applyProtection="1">
      <alignment horizontal="center" vertical="center" shrinkToFit="1"/>
      <protection hidden="1"/>
    </xf>
    <xf numFmtId="0" fontId="8" fillId="2" borderId="6" xfId="1" applyFont="1" applyFill="1" applyBorder="1" applyAlignment="1" applyProtection="1">
      <alignment horizontal="center" vertical="center" shrinkToFit="1"/>
      <protection hidden="1"/>
    </xf>
    <xf numFmtId="0" fontId="8" fillId="2" borderId="10" xfId="1" applyFont="1" applyFill="1" applyBorder="1" applyAlignment="1" applyProtection="1">
      <alignment horizontal="center" vertical="center" shrinkToFit="1"/>
      <protection hidden="1"/>
    </xf>
    <xf numFmtId="0" fontId="8" fillId="2" borderId="12" xfId="1" applyFont="1" applyFill="1" applyBorder="1" applyAlignment="1" applyProtection="1">
      <alignment horizontal="center" vertical="center" shrinkToFit="1"/>
      <protection hidden="1"/>
    </xf>
    <xf numFmtId="0" fontId="8" fillId="2" borderId="23" xfId="1" applyFont="1" applyFill="1" applyBorder="1" applyAlignment="1" applyProtection="1">
      <alignment horizontal="center" vertical="center" shrinkToFit="1"/>
      <protection hidden="1"/>
    </xf>
    <xf numFmtId="0" fontId="8" fillId="2" borderId="0" xfId="1" applyFont="1" applyFill="1" applyBorder="1" applyAlignment="1" applyProtection="1">
      <alignment horizontal="center" vertical="center" shrinkToFit="1"/>
      <protection hidden="1"/>
    </xf>
    <xf numFmtId="0" fontId="8" fillId="2" borderId="21" xfId="1" applyFont="1" applyFill="1" applyBorder="1" applyAlignment="1" applyProtection="1">
      <alignment horizontal="center" vertical="center" shrinkToFit="1"/>
      <protection hidden="1"/>
    </xf>
    <xf numFmtId="0" fontId="8" fillId="2" borderId="4" xfId="1" applyFont="1" applyFill="1" applyBorder="1" applyAlignment="1" applyProtection="1">
      <alignment horizontal="center" vertical="center" shrinkToFit="1"/>
      <protection hidden="1"/>
    </xf>
    <xf numFmtId="0" fontId="8" fillId="2" borderId="7" xfId="1" applyFont="1" applyFill="1" applyBorder="1" applyAlignment="1" applyProtection="1">
      <alignment horizontal="center" vertical="center" shrinkToFit="1"/>
      <protection hidden="1"/>
    </xf>
    <xf numFmtId="0" fontId="8" fillId="2" borderId="2" xfId="1" applyFont="1" applyFill="1" applyBorder="1" applyAlignment="1" applyProtection="1">
      <alignment horizontal="center" vertical="center" shrinkToFit="1"/>
      <protection hidden="1"/>
    </xf>
    <xf numFmtId="0" fontId="24" fillId="2" borderId="6" xfId="1" applyFont="1" applyFill="1" applyBorder="1" applyAlignment="1" applyProtection="1">
      <alignment horizontal="center" vertical="center" wrapText="1"/>
      <protection hidden="1"/>
    </xf>
    <xf numFmtId="0" fontId="24" fillId="2" borderId="10" xfId="1" applyFont="1" applyFill="1" applyBorder="1" applyAlignment="1" applyProtection="1">
      <alignment horizontal="center" vertical="center" wrapText="1"/>
      <protection hidden="1"/>
    </xf>
    <xf numFmtId="0" fontId="24" fillId="2" borderId="12" xfId="1" applyFont="1" applyFill="1" applyBorder="1" applyAlignment="1" applyProtection="1">
      <alignment horizontal="center" vertical="center" wrapText="1"/>
      <protection hidden="1"/>
    </xf>
    <xf numFmtId="0" fontId="10" fillId="2" borderId="0" xfId="1" applyFont="1" applyFill="1" applyBorder="1" applyAlignment="1" applyProtection="1">
      <alignment horizontal="center" vertical="top" wrapText="1"/>
      <protection hidden="1"/>
    </xf>
    <xf numFmtId="0" fontId="10" fillId="2" borderId="7" xfId="1" applyFont="1" applyFill="1" applyBorder="1" applyAlignment="1" applyProtection="1">
      <alignment horizontal="center" vertical="top" wrapText="1"/>
      <protection hidden="1"/>
    </xf>
    <xf numFmtId="0" fontId="8" fillId="2" borderId="6" xfId="1" applyFont="1" applyFill="1" applyBorder="1" applyAlignment="1" applyProtection="1">
      <alignment horizontal="left" vertical="top" wrapText="1"/>
      <protection hidden="1"/>
    </xf>
    <xf numFmtId="0" fontId="8" fillId="2" borderId="10" xfId="1" applyFont="1" applyFill="1" applyBorder="1" applyAlignment="1" applyProtection="1">
      <alignment horizontal="left" vertical="top" wrapText="1"/>
      <protection hidden="1"/>
    </xf>
    <xf numFmtId="0" fontId="8" fillId="2" borderId="12" xfId="1" applyFont="1" applyFill="1" applyBorder="1" applyAlignment="1" applyProtection="1">
      <alignment horizontal="left" vertical="top" wrapText="1"/>
      <protection hidden="1"/>
    </xf>
    <xf numFmtId="0" fontId="8" fillId="2" borderId="23" xfId="1" applyFont="1" applyFill="1" applyBorder="1" applyAlignment="1" applyProtection="1">
      <alignment horizontal="left" vertical="top" wrapText="1"/>
      <protection hidden="1"/>
    </xf>
    <xf numFmtId="0" fontId="8" fillId="2" borderId="0" xfId="1" applyFont="1" applyFill="1" applyBorder="1" applyAlignment="1" applyProtection="1">
      <alignment horizontal="left" vertical="top" wrapText="1"/>
      <protection hidden="1"/>
    </xf>
    <xf numFmtId="0" fontId="8" fillId="2" borderId="21" xfId="1" applyFont="1" applyFill="1" applyBorder="1" applyAlignment="1" applyProtection="1">
      <alignment horizontal="left" vertical="top" wrapText="1"/>
      <protection hidden="1"/>
    </xf>
    <xf numFmtId="0" fontId="8" fillId="2" borderId="23" xfId="1" applyFont="1" applyFill="1" applyBorder="1" applyAlignment="1" applyProtection="1">
      <alignment horizontal="left" vertical="center" wrapText="1"/>
      <protection hidden="1"/>
    </xf>
    <xf numFmtId="0" fontId="9" fillId="2" borderId="23" xfId="1" applyFont="1" applyFill="1" applyBorder="1" applyAlignment="1" applyProtection="1">
      <alignment horizontal="left" vertical="center" wrapText="1"/>
      <protection hidden="1"/>
    </xf>
    <xf numFmtId="0" fontId="34" fillId="2" borderId="0" xfId="1" applyFont="1" applyFill="1" applyBorder="1" applyAlignment="1" applyProtection="1">
      <alignment horizontal="left"/>
      <protection hidden="1"/>
    </xf>
    <xf numFmtId="0" fontId="34" fillId="2" borderId="10" xfId="1" applyFont="1" applyFill="1" applyBorder="1" applyAlignment="1" applyProtection="1">
      <alignment horizontal="left"/>
      <protection hidden="1"/>
    </xf>
    <xf numFmtId="0" fontId="34" fillId="2" borderId="0" xfId="1" applyFont="1" applyFill="1" applyAlignment="1" applyProtection="1">
      <alignment horizontal="left"/>
      <protection hidden="1"/>
    </xf>
    <xf numFmtId="0" fontId="34" fillId="2" borderId="7" xfId="1" applyFont="1" applyFill="1" applyBorder="1" applyAlignment="1" applyProtection="1">
      <alignment horizontal="left"/>
      <protection hidden="1"/>
    </xf>
    <xf numFmtId="0" fontId="25" fillId="2" borderId="0" xfId="1" applyFont="1" applyFill="1" applyAlignment="1" applyProtection="1">
      <alignment horizontal="center" vertical="center"/>
      <protection hidden="1"/>
    </xf>
    <xf numFmtId="0" fontId="131" fillId="2" borderId="16" xfId="1" applyFont="1" applyFill="1" applyBorder="1" applyAlignment="1" applyProtection="1">
      <alignment horizontal="right"/>
      <protection hidden="1"/>
    </xf>
    <xf numFmtId="0" fontId="131" fillId="2" borderId="0" xfId="1" applyFont="1" applyFill="1" applyBorder="1" applyAlignment="1" applyProtection="1">
      <alignment horizontal="right"/>
      <protection hidden="1"/>
    </xf>
    <xf numFmtId="38" fontId="143" fillId="2" borderId="0" xfId="1" applyNumberFormat="1" applyFont="1" applyFill="1" applyAlignment="1" applyProtection="1">
      <alignment horizontal="center"/>
      <protection hidden="1"/>
    </xf>
    <xf numFmtId="0" fontId="103" fillId="2" borderId="6" xfId="1" applyFont="1" applyFill="1" applyBorder="1" applyAlignment="1" applyProtection="1">
      <alignment horizontal="center"/>
      <protection hidden="1"/>
    </xf>
    <xf numFmtId="0" fontId="103" fillId="2" borderId="10" xfId="1" applyFont="1" applyFill="1" applyBorder="1" applyAlignment="1" applyProtection="1">
      <alignment horizontal="center"/>
      <protection hidden="1"/>
    </xf>
    <xf numFmtId="0" fontId="103" fillId="2" borderId="12" xfId="1" applyFont="1" applyFill="1" applyBorder="1" applyAlignment="1" applyProtection="1">
      <alignment horizontal="center"/>
      <protection hidden="1"/>
    </xf>
    <xf numFmtId="0" fontId="103" fillId="2" borderId="23" xfId="1" applyFont="1" applyFill="1" applyBorder="1" applyAlignment="1" applyProtection="1">
      <alignment horizontal="center"/>
      <protection hidden="1"/>
    </xf>
    <xf numFmtId="0" fontId="103" fillId="2" borderId="0" xfId="1" applyFont="1" applyFill="1" applyBorder="1" applyAlignment="1" applyProtection="1">
      <alignment horizontal="center"/>
      <protection hidden="1"/>
    </xf>
    <xf numFmtId="0" fontId="103" fillId="2" borderId="21" xfId="1" applyFont="1" applyFill="1" applyBorder="1" applyAlignment="1" applyProtection="1">
      <alignment horizontal="center"/>
      <protection hidden="1"/>
    </xf>
    <xf numFmtId="0" fontId="103" fillId="2" borderId="4" xfId="1" applyFont="1" applyFill="1" applyBorder="1" applyAlignment="1" applyProtection="1">
      <alignment horizontal="center"/>
      <protection hidden="1"/>
    </xf>
    <xf numFmtId="0" fontId="103" fillId="2" borderId="7" xfId="1" applyFont="1" applyFill="1" applyBorder="1" applyAlignment="1" applyProtection="1">
      <alignment horizontal="center"/>
      <protection hidden="1"/>
    </xf>
    <xf numFmtId="0" fontId="103" fillId="2" borderId="2" xfId="1" applyFont="1" applyFill="1" applyBorder="1" applyAlignment="1" applyProtection="1">
      <alignment horizontal="center"/>
      <protection hidden="1"/>
    </xf>
    <xf numFmtId="0" fontId="15" fillId="2" borderId="0" xfId="1" applyFont="1" applyFill="1" applyBorder="1" applyAlignment="1" applyProtection="1">
      <alignment horizontal="left" vertical="center" wrapText="1"/>
      <protection hidden="1"/>
    </xf>
    <xf numFmtId="0" fontId="100" fillId="2" borderId="12" xfId="1" applyFont="1" applyFill="1" applyBorder="1" applyAlignment="1" applyProtection="1">
      <alignment horizontal="center"/>
      <protection hidden="1"/>
    </xf>
    <xf numFmtId="0" fontId="122" fillId="20" borderId="0" xfId="0" applyFont="1" applyFill="1" applyBorder="1" applyAlignment="1">
      <alignment horizontal="center" vertical="center"/>
    </xf>
    <xf numFmtId="0" fontId="122" fillId="20" borderId="7" xfId="0" applyFont="1" applyFill="1" applyBorder="1" applyAlignment="1">
      <alignment horizontal="center" vertical="center"/>
    </xf>
    <xf numFmtId="0" fontId="0" fillId="19" borderId="0" xfId="0" applyFill="1" applyBorder="1" applyAlignment="1">
      <alignment horizontal="center" vertical="center"/>
    </xf>
    <xf numFmtId="0" fontId="0" fillId="19" borderId="7" xfId="0" applyFill="1" applyBorder="1" applyAlignment="1">
      <alignment horizontal="center" vertical="center"/>
    </xf>
    <xf numFmtId="0" fontId="122" fillId="21" borderId="0" xfId="0" applyFont="1" applyFill="1" applyBorder="1" applyAlignment="1">
      <alignment horizontal="center" vertical="center" wrapText="1"/>
    </xf>
    <xf numFmtId="0" fontId="122" fillId="21" borderId="7" xfId="0" applyFont="1" applyFill="1" applyBorder="1" applyAlignment="1">
      <alignment horizontal="center" vertical="center" wrapText="1"/>
    </xf>
    <xf numFmtId="0" fontId="125" fillId="21" borderId="0" xfId="0" applyFont="1" applyFill="1" applyBorder="1" applyAlignment="1">
      <alignment horizontal="center" vertical="center" wrapText="1"/>
    </xf>
    <xf numFmtId="0" fontId="125" fillId="21" borderId="7" xfId="0" applyFont="1" applyFill="1" applyBorder="1" applyAlignment="1">
      <alignment horizontal="center" vertical="center" wrapText="1"/>
    </xf>
    <xf numFmtId="0" fontId="126" fillId="21" borderId="0" xfId="0" applyFont="1" applyFill="1" applyBorder="1" applyAlignment="1">
      <alignment horizontal="center" vertical="center"/>
    </xf>
    <xf numFmtId="0" fontId="126" fillId="21" borderId="7" xfId="0" applyFont="1" applyFill="1" applyBorder="1" applyAlignment="1">
      <alignment horizontal="center" vertical="center"/>
    </xf>
    <xf numFmtId="38" fontId="82" fillId="2" borderId="5" xfId="3" applyFont="1" applyFill="1" applyBorder="1" applyAlignment="1" applyProtection="1">
      <alignment horizontal="right" vertical="center" shrinkToFit="1"/>
      <protection locked="0"/>
    </xf>
    <xf numFmtId="38" fontId="82" fillId="2" borderId="3" xfId="3" applyFont="1" applyFill="1" applyBorder="1" applyAlignment="1" applyProtection="1">
      <alignment horizontal="right" vertical="center" shrinkToFit="1"/>
      <protection locked="0"/>
    </xf>
    <xf numFmtId="38" fontId="82" fillId="2" borderId="9" xfId="3" applyFont="1" applyFill="1" applyBorder="1" applyAlignment="1" applyProtection="1">
      <alignment horizontal="right" vertical="center" shrinkToFit="1"/>
      <protection locked="0"/>
    </xf>
    <xf numFmtId="38" fontId="83" fillId="2" borderId="76" xfId="3" applyFont="1" applyFill="1" applyBorder="1" applyAlignment="1">
      <alignment horizontal="right" vertical="center" shrinkToFit="1"/>
    </xf>
    <xf numFmtId="38" fontId="83" fillId="2" borderId="79" xfId="3" applyFont="1" applyFill="1" applyBorder="1" applyAlignment="1">
      <alignment horizontal="right" vertical="center" shrinkToFit="1"/>
    </xf>
    <xf numFmtId="38" fontId="83" fillId="2" borderId="75" xfId="3" applyFont="1" applyFill="1" applyBorder="1" applyAlignment="1">
      <alignment horizontal="right" vertical="center" shrinkToFit="1"/>
    </xf>
    <xf numFmtId="38" fontId="83" fillId="2" borderId="80" xfId="3" applyFont="1" applyFill="1" applyBorder="1" applyAlignment="1">
      <alignment horizontal="right" vertical="center" shrinkToFit="1"/>
    </xf>
    <xf numFmtId="0" fontId="35" fillId="3" borderId="75" xfId="0" applyFont="1" applyFill="1" applyBorder="1" applyAlignment="1">
      <alignment horizontal="center" vertical="center"/>
    </xf>
    <xf numFmtId="0" fontId="35" fillId="3" borderId="77" xfId="0" applyFont="1" applyFill="1" applyBorder="1" applyAlignment="1">
      <alignment horizontal="center" vertical="center"/>
    </xf>
    <xf numFmtId="0" fontId="35" fillId="3" borderId="80" xfId="0" applyFont="1" applyFill="1" applyBorder="1" applyAlignment="1">
      <alignment horizontal="center" vertical="center"/>
    </xf>
    <xf numFmtId="38" fontId="84" fillId="6" borderId="75" xfId="3" applyFont="1" applyFill="1" applyBorder="1" applyAlignment="1" applyProtection="1">
      <alignment horizontal="right" vertical="center"/>
      <protection hidden="1"/>
    </xf>
    <xf numFmtId="38" fontId="84" fillId="6" borderId="80" xfId="3" applyFont="1" applyFill="1" applyBorder="1" applyAlignment="1" applyProtection="1">
      <alignment horizontal="right" vertical="center"/>
      <protection hidden="1"/>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92" fillId="2" borderId="102" xfId="0" applyFont="1" applyFill="1" applyBorder="1" applyAlignment="1" applyProtection="1">
      <alignment horizontal="center" vertical="center"/>
      <protection locked="0"/>
    </xf>
    <xf numFmtId="0" fontId="92" fillId="2" borderId="96" xfId="0" applyFont="1" applyFill="1" applyBorder="1" applyAlignment="1" applyProtection="1">
      <alignment horizontal="center" vertical="center"/>
      <protection locked="0"/>
    </xf>
    <xf numFmtId="0" fontId="6" fillId="5" borderId="1"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3" xfId="0" applyFont="1" applyFill="1" applyBorder="1" applyAlignment="1">
      <alignment horizontal="center" vertical="center"/>
    </xf>
    <xf numFmtId="38" fontId="0" fillId="2" borderId="5" xfId="3" applyFont="1" applyFill="1" applyBorder="1" applyAlignment="1" applyProtection="1">
      <alignment horizontal="right" vertical="center" shrinkToFit="1"/>
      <protection locked="0"/>
    </xf>
    <xf numFmtId="38" fontId="0" fillId="2" borderId="3" xfId="3" applyFont="1" applyFill="1" applyBorder="1" applyAlignment="1" applyProtection="1">
      <alignment horizontal="right" vertical="center" shrinkToFit="1"/>
      <protection locked="0"/>
    </xf>
    <xf numFmtId="0" fontId="0" fillId="5" borderId="5" xfId="0" applyFill="1" applyBorder="1" applyAlignment="1">
      <alignment horizontal="center" vertical="center"/>
    </xf>
    <xf numFmtId="0" fontId="0" fillId="5" borderId="3" xfId="0" applyFill="1" applyBorder="1" applyAlignment="1">
      <alignment horizontal="center" vertical="center"/>
    </xf>
    <xf numFmtId="0" fontId="0" fillId="2" borderId="0" xfId="0" applyFill="1" applyBorder="1" applyAlignment="1">
      <alignment horizontal="left" vertical="center" wrapText="1"/>
    </xf>
    <xf numFmtId="0" fontId="0" fillId="2" borderId="21" xfId="0" applyFill="1" applyBorder="1" applyAlignment="1">
      <alignment horizontal="left" vertical="center" wrapText="1"/>
    </xf>
    <xf numFmtId="0" fontId="0" fillId="2" borderId="7" xfId="0" applyFill="1" applyBorder="1" applyAlignment="1">
      <alignment horizontal="left" vertical="center" wrapText="1"/>
    </xf>
    <xf numFmtId="0" fontId="0" fillId="2" borderId="2" xfId="0" applyFill="1" applyBorder="1" applyAlignment="1">
      <alignment horizontal="left" vertical="center" wrapText="1"/>
    </xf>
    <xf numFmtId="38" fontId="83" fillId="6" borderId="75" xfId="3" applyFont="1" applyFill="1" applyBorder="1" applyAlignment="1" applyProtection="1">
      <alignment horizontal="right" vertical="center" shrinkToFit="1"/>
      <protection hidden="1"/>
    </xf>
    <xf numFmtId="38" fontId="83" fillId="6" borderId="80" xfId="3" applyFont="1" applyFill="1" applyBorder="1" applyAlignment="1" applyProtection="1">
      <alignment horizontal="right" vertical="center" shrinkToFit="1"/>
      <protection hidden="1"/>
    </xf>
    <xf numFmtId="38" fontId="82" fillId="2" borderId="56" xfId="3" applyFont="1" applyFill="1" applyBorder="1" applyAlignment="1" applyProtection="1">
      <alignment horizontal="right" vertical="center" shrinkToFit="1"/>
      <protection locked="0"/>
    </xf>
    <xf numFmtId="38" fontId="82" fillId="2" borderId="61" xfId="3" applyFont="1" applyFill="1" applyBorder="1" applyAlignment="1" applyProtection="1">
      <alignment horizontal="right" vertical="center" shrinkToFit="1"/>
      <protection locked="0"/>
    </xf>
    <xf numFmtId="0" fontId="0" fillId="6" borderId="0" xfId="0" applyFill="1" applyAlignment="1">
      <alignment horizontal="left" vertical="top" wrapText="1"/>
    </xf>
    <xf numFmtId="0" fontId="138" fillId="2" borderId="0" xfId="0" applyFont="1" applyFill="1" applyAlignment="1">
      <alignment horizontal="left"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pplyProtection="1">
      <alignment horizontal="center" vertical="center"/>
      <protection locked="0"/>
    </xf>
    <xf numFmtId="0" fontId="0" fillId="4" borderId="5" xfId="0" applyFill="1" applyBorder="1" applyAlignment="1">
      <alignment horizontal="center" vertical="center"/>
    </xf>
    <xf numFmtId="0" fontId="0" fillId="4" borderId="3" xfId="0" applyFill="1" applyBorder="1" applyAlignment="1">
      <alignment horizontal="center" vertical="center"/>
    </xf>
    <xf numFmtId="38" fontId="0" fillId="2" borderId="5" xfId="3" applyFont="1" applyFill="1" applyBorder="1" applyAlignment="1">
      <alignment horizontal="center" vertical="center"/>
    </xf>
    <xf numFmtId="38" fontId="0" fillId="2" borderId="3" xfId="3" applyFont="1" applyFill="1" applyBorder="1" applyAlignment="1">
      <alignment horizontal="center" vertical="center"/>
    </xf>
    <xf numFmtId="0" fontId="0" fillId="10" borderId="5" xfId="0" applyFill="1" applyBorder="1" applyAlignment="1">
      <alignment horizontal="center" vertical="center"/>
    </xf>
    <xf numFmtId="0" fontId="0" fillId="10" borderId="9" xfId="0" applyFill="1" applyBorder="1" applyAlignment="1">
      <alignment horizontal="center" vertical="center"/>
    </xf>
    <xf numFmtId="0" fontId="0" fillId="10" borderId="3" xfId="0" applyFill="1" applyBorder="1" applyAlignment="1">
      <alignment horizontal="center" vertical="center"/>
    </xf>
    <xf numFmtId="38" fontId="82" fillId="2" borderId="1" xfId="3" applyFont="1" applyFill="1" applyBorder="1" applyAlignment="1" applyProtection="1">
      <alignment horizontal="right" vertical="center"/>
      <protection locked="0"/>
    </xf>
    <xf numFmtId="0" fontId="39" fillId="5" borderId="1" xfId="0" applyFont="1" applyFill="1" applyBorder="1" applyAlignment="1">
      <alignment horizontal="center" vertical="center"/>
    </xf>
    <xf numFmtId="38" fontId="82" fillId="2" borderId="81" xfId="3" applyFont="1" applyFill="1" applyBorder="1" applyAlignment="1" applyProtection="1">
      <alignment horizontal="right" vertical="center"/>
      <protection locked="0"/>
    </xf>
    <xf numFmtId="38" fontId="85" fillId="2" borderId="75" xfId="3" applyFont="1" applyFill="1" applyBorder="1" applyAlignment="1">
      <alignment horizontal="right" vertical="center"/>
    </xf>
    <xf numFmtId="38" fontId="85" fillId="2" borderId="77" xfId="3" applyFont="1" applyFill="1" applyBorder="1" applyAlignment="1">
      <alignment horizontal="right" vertical="center"/>
    </xf>
    <xf numFmtId="0" fontId="0" fillId="5" borderId="9" xfId="0" applyFill="1" applyBorder="1" applyAlignment="1">
      <alignment horizontal="center" vertical="center"/>
    </xf>
    <xf numFmtId="0" fontId="83" fillId="2" borderId="0" xfId="0" applyFont="1" applyFill="1" applyAlignment="1">
      <alignment horizontal="right" vertical="center"/>
    </xf>
    <xf numFmtId="0" fontId="92" fillId="2" borderId="13" xfId="0" applyFont="1" applyFill="1" applyBorder="1" applyAlignment="1">
      <alignment horizontal="right" vertical="center"/>
    </xf>
    <xf numFmtId="38" fontId="83" fillId="2" borderId="75" xfId="3" applyFont="1" applyFill="1" applyBorder="1" applyAlignment="1" applyProtection="1">
      <alignment horizontal="right" vertical="center"/>
      <protection hidden="1"/>
    </xf>
    <xf numFmtId="38" fontId="83" fillId="2" borderId="77" xfId="3" applyFont="1" applyFill="1" applyBorder="1" applyAlignment="1" applyProtection="1">
      <alignment horizontal="right" vertical="center"/>
      <protection hidden="1"/>
    </xf>
    <xf numFmtId="38" fontId="83" fillId="2" borderId="80" xfId="3" applyFont="1" applyFill="1" applyBorder="1" applyAlignment="1" applyProtection="1">
      <alignment horizontal="right" vertical="center"/>
      <protection hidden="1"/>
    </xf>
    <xf numFmtId="0" fontId="0" fillId="10" borderId="1" xfId="0" applyFill="1" applyBorder="1" applyAlignment="1">
      <alignment horizontal="center" vertical="center"/>
    </xf>
    <xf numFmtId="0" fontId="0" fillId="2" borderId="1" xfId="0" applyFill="1" applyBorder="1" applyAlignment="1" applyProtection="1">
      <alignment horizontal="left" vertical="center" shrinkToFit="1"/>
      <protection locked="0"/>
    </xf>
    <xf numFmtId="38" fontId="83" fillId="2" borderId="9" xfId="3" applyFont="1" applyFill="1" applyBorder="1" applyAlignment="1" applyProtection="1">
      <alignment horizontal="right" vertical="center"/>
      <protection locked="0"/>
    </xf>
    <xf numFmtId="38" fontId="83" fillId="2" borderId="3" xfId="3" applyFont="1" applyFill="1" applyBorder="1" applyAlignment="1" applyProtection="1">
      <alignment horizontal="right" vertical="center"/>
      <protection locked="0"/>
    </xf>
    <xf numFmtId="38" fontId="84" fillId="2" borderId="75" xfId="3" applyFont="1" applyFill="1" applyBorder="1" applyAlignment="1">
      <alignment horizontal="right" vertical="center"/>
    </xf>
    <xf numFmtId="38" fontId="84" fillId="2" borderId="77" xfId="3" applyFont="1" applyFill="1" applyBorder="1" applyAlignment="1">
      <alignment horizontal="right" vertical="center"/>
    </xf>
    <xf numFmtId="38" fontId="83" fillId="2" borderId="10" xfId="3" applyFont="1" applyFill="1" applyBorder="1" applyAlignment="1" applyProtection="1">
      <alignment horizontal="right" vertical="center"/>
      <protection locked="0"/>
    </xf>
    <xf numFmtId="38" fontId="83" fillId="2" borderId="12" xfId="3" applyFont="1" applyFill="1" applyBorder="1" applyAlignment="1" applyProtection="1">
      <alignment horizontal="right" vertical="center"/>
      <protection locked="0"/>
    </xf>
    <xf numFmtId="0" fontId="83" fillId="5" borderId="1" xfId="0" applyFont="1" applyFill="1" applyBorder="1" applyAlignment="1">
      <alignment horizontal="center" vertical="center"/>
    </xf>
    <xf numFmtId="0" fontId="92" fillId="5" borderId="5" xfId="0" applyFont="1" applyFill="1" applyBorder="1" applyAlignment="1">
      <alignment horizontal="center" vertical="center"/>
    </xf>
    <xf numFmtId="0" fontId="92" fillId="5" borderId="1" xfId="0" applyFont="1" applyFill="1" applyBorder="1" applyAlignment="1">
      <alignment horizontal="center" vertical="center"/>
    </xf>
    <xf numFmtId="0" fontId="39" fillId="5" borderId="9" xfId="0" applyFont="1" applyFill="1" applyBorder="1" applyAlignment="1">
      <alignment horizontal="center" vertical="center"/>
    </xf>
    <xf numFmtId="0" fontId="39" fillId="5" borderId="3" xfId="0" applyFont="1" applyFill="1" applyBorder="1" applyAlignment="1">
      <alignment horizontal="center" vertical="center"/>
    </xf>
    <xf numFmtId="0" fontId="120" fillId="2" borderId="0" xfId="0" applyFont="1" applyFill="1" applyAlignment="1">
      <alignment horizontal="center" vertical="center"/>
    </xf>
    <xf numFmtId="0" fontId="87" fillId="2" borderId="0" xfId="0" applyFont="1" applyFill="1" applyAlignment="1">
      <alignment horizontal="right" vertical="center"/>
    </xf>
    <xf numFmtId="0" fontId="82" fillId="2" borderId="0" xfId="0" applyFont="1" applyFill="1" applyAlignment="1">
      <alignment horizontal="right" vertical="center"/>
    </xf>
    <xf numFmtId="38" fontId="82" fillId="2" borderId="75" xfId="0" applyNumberFormat="1" applyFont="1" applyFill="1" applyBorder="1" applyAlignment="1" applyProtection="1">
      <alignment horizontal="right" vertical="center"/>
      <protection hidden="1"/>
    </xf>
    <xf numFmtId="0" fontId="82" fillId="2" borderId="80" xfId="0" applyFont="1" applyFill="1" applyBorder="1" applyAlignment="1" applyProtection="1">
      <alignment horizontal="right" vertical="center"/>
      <protection hidden="1"/>
    </xf>
    <xf numFmtId="0" fontId="0" fillId="0" borderId="1" xfId="0" applyFill="1" applyBorder="1" applyAlignment="1" applyProtection="1">
      <alignment horizontal="center" vertical="center" shrinkToFit="1"/>
      <protection locked="0"/>
    </xf>
    <xf numFmtId="0" fontId="0" fillId="0" borderId="5" xfId="0" applyFill="1" applyBorder="1" applyAlignment="1" applyProtection="1">
      <alignment horizontal="center" vertical="center" shrinkToFit="1"/>
      <protection locked="0"/>
    </xf>
    <xf numFmtId="0" fontId="0" fillId="0" borderId="3" xfId="0" applyFill="1" applyBorder="1" applyAlignment="1" applyProtection="1">
      <alignment horizontal="center" vertical="center" shrinkToFit="1"/>
      <protection locked="0"/>
    </xf>
    <xf numFmtId="0" fontId="0" fillId="5" borderId="5" xfId="0" applyFill="1" applyBorder="1" applyAlignment="1">
      <alignment horizontal="left" vertical="center"/>
    </xf>
    <xf numFmtId="0" fontId="0" fillId="5" borderId="3" xfId="0" applyFill="1" applyBorder="1" applyAlignment="1">
      <alignment horizontal="left" vertical="center"/>
    </xf>
    <xf numFmtId="0" fontId="0" fillId="8" borderId="5" xfId="0" applyFill="1" applyBorder="1" applyAlignment="1">
      <alignment horizontal="center" vertical="center"/>
    </xf>
    <xf numFmtId="0" fontId="0" fillId="8" borderId="3" xfId="0" applyFill="1" applyBorder="1" applyAlignment="1">
      <alignment horizontal="center" vertical="center"/>
    </xf>
    <xf numFmtId="0" fontId="0" fillId="0" borderId="5" xfId="0" applyFill="1" applyBorder="1" applyAlignment="1" applyProtection="1">
      <alignment horizontal="left" vertical="center" shrinkToFit="1"/>
      <protection locked="0"/>
    </xf>
    <xf numFmtId="0" fontId="0" fillId="0" borderId="3" xfId="0" applyFill="1" applyBorder="1" applyAlignment="1" applyProtection="1">
      <alignment horizontal="left" vertical="center" shrinkToFit="1"/>
      <protection locked="0"/>
    </xf>
    <xf numFmtId="0" fontId="0" fillId="5" borderId="9" xfId="0" applyFill="1" applyBorder="1" applyAlignment="1">
      <alignment horizontal="left" vertical="center"/>
    </xf>
    <xf numFmtId="0" fontId="0" fillId="5" borderId="75" xfId="0" applyFill="1" applyBorder="1" applyAlignment="1">
      <alignment horizontal="center" vertical="center"/>
    </xf>
    <xf numFmtId="0" fontId="0" fillId="5" borderId="86" xfId="0" applyFill="1" applyBorder="1" applyAlignment="1">
      <alignment horizontal="center" vertical="center"/>
    </xf>
    <xf numFmtId="0" fontId="0" fillId="5" borderId="1" xfId="0" applyFill="1" applyBorder="1" applyAlignment="1">
      <alignment horizontal="center" vertical="center" textRotation="255"/>
    </xf>
    <xf numFmtId="0" fontId="0" fillId="5" borderId="81" xfId="0" applyFill="1" applyBorder="1" applyAlignment="1">
      <alignment horizontal="center" vertical="center" textRotation="255"/>
    </xf>
    <xf numFmtId="0" fontId="0" fillId="5" borderId="84" xfId="0" applyFill="1" applyBorder="1" applyAlignment="1">
      <alignment horizontal="center" vertical="center" textRotation="255"/>
    </xf>
    <xf numFmtId="0" fontId="0" fillId="5" borderId="85" xfId="0" applyFill="1" applyBorder="1" applyAlignment="1">
      <alignment horizontal="center" vertical="center" textRotation="255"/>
    </xf>
    <xf numFmtId="0" fontId="82" fillId="5" borderId="1" xfId="0" applyFont="1" applyFill="1" applyBorder="1" applyAlignment="1">
      <alignment horizontal="center" vertical="center"/>
    </xf>
    <xf numFmtId="0" fontId="87" fillId="5" borderId="1" xfId="0" applyFont="1" applyFill="1" applyBorder="1" applyAlignment="1">
      <alignment horizontal="center" vertical="center"/>
    </xf>
    <xf numFmtId="0" fontId="87" fillId="5" borderId="5" xfId="0" applyFont="1" applyFill="1" applyBorder="1" applyAlignment="1">
      <alignment horizontal="center" vertical="center"/>
    </xf>
    <xf numFmtId="0" fontId="82" fillId="2" borderId="1" xfId="0" applyFont="1" applyFill="1" applyBorder="1" applyAlignment="1" applyProtection="1">
      <alignment horizontal="center" vertical="center" shrinkToFit="1"/>
      <protection locked="0"/>
    </xf>
    <xf numFmtId="0" fontId="83" fillId="2" borderId="1" xfId="0" applyFont="1" applyFill="1" applyBorder="1" applyAlignment="1" applyProtection="1">
      <alignment horizontal="center" vertical="center" shrinkToFit="1"/>
      <protection locked="0"/>
    </xf>
    <xf numFmtId="0" fontId="92" fillId="2" borderId="1" xfId="0" applyFont="1" applyFill="1" applyBorder="1" applyAlignment="1" applyProtection="1">
      <alignment horizontal="center" vertical="center" shrinkToFit="1"/>
      <protection locked="0"/>
    </xf>
    <xf numFmtId="0" fontId="83" fillId="2" borderId="75" xfId="0" applyFont="1" applyFill="1" applyBorder="1" applyAlignment="1" applyProtection="1">
      <alignment horizontal="center" vertical="center"/>
      <protection locked="0"/>
    </xf>
    <xf numFmtId="0" fontId="83" fillId="2" borderId="77" xfId="0" applyFont="1" applyFill="1" applyBorder="1" applyAlignment="1" applyProtection="1">
      <alignment horizontal="center" vertical="center"/>
      <protection locked="0"/>
    </xf>
    <xf numFmtId="0" fontId="83" fillId="2" borderId="80" xfId="0" applyFont="1" applyFill="1" applyBorder="1" applyAlignment="1" applyProtection="1">
      <alignment horizontal="center" vertical="center"/>
      <protection locked="0"/>
    </xf>
    <xf numFmtId="38" fontId="0" fillId="0" borderId="5" xfId="3" applyFont="1" applyFill="1" applyBorder="1" applyAlignment="1" applyProtection="1">
      <alignment horizontal="right" vertical="center" shrinkToFit="1"/>
      <protection locked="0"/>
    </xf>
    <xf numFmtId="38" fontId="0" fillId="0" borderId="9" xfId="3" applyFont="1" applyFill="1" applyBorder="1" applyAlignment="1" applyProtection="1">
      <alignment horizontal="right" vertical="center" shrinkToFit="1"/>
      <protection locked="0"/>
    </xf>
    <xf numFmtId="38" fontId="0" fillId="0" borderId="3" xfId="3" applyFont="1" applyFill="1" applyBorder="1" applyAlignment="1" applyProtection="1">
      <alignment horizontal="right" vertical="center" shrinkToFit="1"/>
      <protection locked="0"/>
    </xf>
    <xf numFmtId="38" fontId="0" fillId="0" borderId="6" xfId="3" applyFont="1" applyFill="1" applyBorder="1" applyAlignment="1" applyProtection="1">
      <alignment horizontal="right" vertical="center" shrinkToFit="1"/>
      <protection locked="0"/>
    </xf>
    <xf numFmtId="38" fontId="0" fillId="0" borderId="10" xfId="3" applyFont="1" applyFill="1" applyBorder="1" applyAlignment="1" applyProtection="1">
      <alignment horizontal="right" vertical="center" shrinkToFit="1"/>
      <protection locked="0"/>
    </xf>
    <xf numFmtId="38" fontId="0" fillId="0" borderId="12" xfId="3" applyFont="1" applyFill="1" applyBorder="1" applyAlignment="1" applyProtection="1">
      <alignment horizontal="right" vertical="center" shrinkToFit="1"/>
      <protection locked="0"/>
    </xf>
    <xf numFmtId="38" fontId="83" fillId="2" borderId="77" xfId="3" applyFont="1" applyFill="1" applyBorder="1" applyAlignment="1">
      <alignment horizontal="right" vertical="center" shrinkToFit="1"/>
    </xf>
    <xf numFmtId="38" fontId="82" fillId="16" borderId="75" xfId="3" applyFont="1" applyFill="1" applyBorder="1" applyAlignment="1">
      <alignment horizontal="right" vertical="center"/>
    </xf>
    <xf numFmtId="38" fontId="82" fillId="16" borderId="80" xfId="3" applyFont="1" applyFill="1" applyBorder="1" applyAlignment="1">
      <alignment horizontal="right" vertical="center"/>
    </xf>
    <xf numFmtId="38" fontId="82" fillId="0" borderId="75" xfId="3" applyFont="1" applyFill="1" applyBorder="1" applyAlignment="1">
      <alignment horizontal="right" vertical="center" shrinkToFit="1"/>
    </xf>
    <xf numFmtId="38" fontId="82" fillId="0" borderId="80" xfId="3" applyFont="1" applyFill="1" applyBorder="1" applyAlignment="1">
      <alignment horizontal="right" vertical="center" shrinkToFit="1"/>
    </xf>
    <xf numFmtId="0" fontId="0" fillId="5" borderId="4" xfId="0" applyFill="1" applyBorder="1" applyAlignment="1">
      <alignment horizontal="center" vertical="center" textRotation="255"/>
    </xf>
    <xf numFmtId="0" fontId="0" fillId="2" borderId="0" xfId="0" applyFill="1" applyBorder="1" applyAlignment="1">
      <alignment horizontal="right" vertical="center"/>
    </xf>
    <xf numFmtId="0" fontId="0" fillId="2" borderId="13" xfId="0" applyFill="1" applyBorder="1" applyAlignment="1">
      <alignment horizontal="right" vertical="center"/>
    </xf>
    <xf numFmtId="0" fontId="0" fillId="0" borderId="9" xfId="0" applyFill="1" applyBorder="1" applyAlignment="1" applyProtection="1">
      <alignment horizontal="center" vertical="center" shrinkToFit="1"/>
      <protection locked="0"/>
    </xf>
    <xf numFmtId="0" fontId="0" fillId="2" borderId="0" xfId="0" applyFill="1" applyBorder="1" applyAlignment="1">
      <alignment horizontal="center" vertical="center"/>
    </xf>
    <xf numFmtId="0" fontId="0" fillId="0" borderId="1" xfId="0" applyFill="1" applyBorder="1" applyAlignment="1">
      <alignment horizontal="center" vertical="center"/>
    </xf>
    <xf numFmtId="0" fontId="0" fillId="0" borderId="5" xfId="0" applyFill="1" applyBorder="1" applyAlignment="1">
      <alignment horizontal="center" vertical="center"/>
    </xf>
    <xf numFmtId="0" fontId="120" fillId="2" borderId="0" xfId="0" applyFont="1" applyFill="1" applyAlignment="1">
      <alignment horizontal="center" wrapText="1"/>
    </xf>
    <xf numFmtId="0" fontId="0" fillId="2" borderId="0" xfId="0" applyFill="1" applyAlignment="1">
      <alignment horizontal="center" vertical="center"/>
    </xf>
    <xf numFmtId="0" fontId="84" fillId="13" borderId="1" xfId="0" applyFont="1" applyFill="1" applyBorder="1" applyAlignment="1" applyProtection="1">
      <alignment horizontal="center" vertical="center" shrinkToFit="1"/>
      <protection locked="0"/>
    </xf>
    <xf numFmtId="0" fontId="98" fillId="13" borderId="1" xfId="0" applyFont="1" applyFill="1" applyBorder="1" applyAlignment="1" applyProtection="1">
      <alignment horizontal="center" vertical="center" shrinkToFit="1"/>
      <protection locked="0"/>
    </xf>
    <xf numFmtId="0" fontId="84" fillId="13" borderId="5" xfId="0" applyFont="1" applyFill="1" applyBorder="1" applyAlignment="1" applyProtection="1">
      <alignment horizontal="center" vertical="center" shrinkToFit="1"/>
      <protection locked="0"/>
    </xf>
    <xf numFmtId="0" fontId="98" fillId="13" borderId="9" xfId="0" applyFont="1" applyFill="1" applyBorder="1" applyAlignment="1" applyProtection="1">
      <alignment horizontal="center" vertical="center" shrinkToFit="1"/>
      <protection locked="0"/>
    </xf>
    <xf numFmtId="0" fontId="98" fillId="13" borderId="3" xfId="0" applyFont="1" applyFill="1" applyBorder="1" applyAlignment="1" applyProtection="1">
      <alignment horizontal="center" vertical="center" shrinkToFit="1"/>
      <protection locked="0"/>
    </xf>
    <xf numFmtId="0" fontId="0" fillId="5" borderId="5" xfId="0" applyFont="1" applyFill="1" applyBorder="1" applyAlignment="1">
      <alignment horizontal="center" vertical="center" wrapText="1"/>
    </xf>
    <xf numFmtId="0" fontId="93" fillId="5" borderId="3" xfId="0" applyFont="1" applyFill="1" applyBorder="1" applyAlignment="1">
      <alignment horizontal="center" vertical="center"/>
    </xf>
    <xf numFmtId="38" fontId="0" fillId="5" borderId="1" xfId="3" applyFont="1" applyFill="1" applyBorder="1" applyAlignment="1">
      <alignment horizontal="center" vertical="center" shrinkToFit="1"/>
    </xf>
    <xf numFmtId="38" fontId="86" fillId="2" borderId="76" xfId="3" applyFont="1" applyFill="1" applyBorder="1" applyAlignment="1">
      <alignment horizontal="right" vertical="center"/>
    </xf>
    <xf numFmtId="38" fontId="86" fillId="2" borderId="90" xfId="3" applyFont="1" applyFill="1" applyBorder="1" applyAlignment="1">
      <alignment horizontal="right" vertical="center"/>
    </xf>
    <xf numFmtId="38" fontId="86" fillId="2" borderId="79" xfId="3" applyFont="1" applyFill="1" applyBorder="1" applyAlignment="1">
      <alignment horizontal="right" vertical="center"/>
    </xf>
    <xf numFmtId="38" fontId="0" fillId="6" borderId="76" xfId="3" applyFont="1" applyFill="1" applyBorder="1" applyAlignment="1">
      <alignment horizontal="right" vertical="center"/>
    </xf>
    <xf numFmtId="38" fontId="0" fillId="6" borderId="90" xfId="3" applyFont="1" applyFill="1" applyBorder="1" applyAlignment="1">
      <alignment horizontal="right" vertical="center"/>
    </xf>
    <xf numFmtId="38" fontId="0" fillId="6" borderId="79" xfId="3" applyFont="1" applyFill="1" applyBorder="1" applyAlignment="1">
      <alignment horizontal="right" vertical="center"/>
    </xf>
    <xf numFmtId="38" fontId="0" fillId="2" borderId="1" xfId="3" applyFont="1" applyFill="1" applyBorder="1" applyAlignment="1">
      <alignment horizontal="right" vertical="center"/>
    </xf>
    <xf numFmtId="38" fontId="124" fillId="5" borderId="1" xfId="3" applyFont="1" applyFill="1" applyBorder="1" applyAlignment="1">
      <alignment horizontal="center" vertical="center" shrinkToFit="1"/>
    </xf>
    <xf numFmtId="0" fontId="83" fillId="0" borderId="5" xfId="0" applyFont="1" applyFill="1" applyBorder="1" applyAlignment="1" applyProtection="1">
      <alignment horizontal="center" vertical="center" shrinkToFit="1"/>
      <protection locked="0"/>
    </xf>
    <xf numFmtId="0" fontId="92" fillId="0" borderId="9" xfId="0" applyFont="1" applyFill="1" applyBorder="1" applyAlignment="1" applyProtection="1">
      <alignment horizontal="center" vertical="center" shrinkToFit="1"/>
      <protection locked="0"/>
    </xf>
    <xf numFmtId="0" fontId="92" fillId="0" borderId="3" xfId="0" applyFont="1" applyFill="1" applyBorder="1" applyAlignment="1" applyProtection="1">
      <alignment horizontal="center" vertical="center" shrinkToFit="1"/>
      <protection locked="0"/>
    </xf>
    <xf numFmtId="0" fontId="98" fillId="2" borderId="5" xfId="0" applyFont="1" applyFill="1" applyBorder="1" applyAlignment="1" applyProtection="1">
      <alignment horizontal="center" vertical="center"/>
      <protection locked="0"/>
    </xf>
    <xf numFmtId="0" fontId="98" fillId="2" borderId="9" xfId="0" applyFont="1" applyFill="1" applyBorder="1" applyAlignment="1" applyProtection="1">
      <alignment horizontal="center" vertical="center"/>
      <protection locked="0"/>
    </xf>
    <xf numFmtId="0" fontId="98" fillId="0" borderId="11" xfId="0" applyFont="1" applyFill="1" applyBorder="1" applyAlignment="1" applyProtection="1">
      <alignment horizontal="center" vertical="center" shrinkToFit="1"/>
      <protection locked="0"/>
    </xf>
    <xf numFmtId="0" fontId="98" fillId="0" borderId="8" xfId="0" applyFont="1" applyFill="1" applyBorder="1" applyAlignment="1" applyProtection="1">
      <alignment horizontal="center" vertical="center" shrinkToFit="1"/>
      <protection locked="0"/>
    </xf>
    <xf numFmtId="0" fontId="98" fillId="2" borderId="11" xfId="0" applyFont="1" applyFill="1" applyBorder="1" applyAlignment="1">
      <alignment horizontal="center" vertical="center"/>
    </xf>
    <xf numFmtId="0" fontId="98" fillId="2" borderId="8" xfId="0" applyFont="1" applyFill="1" applyBorder="1" applyAlignment="1">
      <alignment horizontal="center" vertical="center"/>
    </xf>
    <xf numFmtId="14" fontId="89" fillId="9" borderId="1" xfId="0" applyNumberFormat="1" applyFont="1" applyFill="1" applyBorder="1" applyAlignment="1">
      <alignment horizontal="right" vertical="center"/>
    </xf>
    <xf numFmtId="0" fontId="0" fillId="0" borderId="1" xfId="0" applyFill="1" applyBorder="1" applyAlignment="1">
      <alignment horizontal="right" vertical="center"/>
    </xf>
    <xf numFmtId="0" fontId="124" fillId="0" borderId="0" xfId="0" applyFont="1" applyFill="1" applyAlignment="1">
      <alignment horizontal="right" vertical="center"/>
    </xf>
    <xf numFmtId="0" fontId="0" fillId="2" borderId="1" xfId="0" applyFill="1" applyBorder="1" applyAlignment="1">
      <alignment horizontal="right" vertical="center"/>
    </xf>
    <xf numFmtId="38" fontId="132" fillId="0" borderId="5" xfId="3" applyFont="1" applyFill="1" applyBorder="1" applyAlignment="1" applyProtection="1">
      <alignment horizontal="center" vertical="center" shrinkToFit="1"/>
      <protection locked="0"/>
    </xf>
    <xf numFmtId="38" fontId="132" fillId="0" borderId="9" xfId="3" applyFont="1" applyFill="1" applyBorder="1" applyAlignment="1" applyProtection="1">
      <alignment horizontal="center" vertical="center" shrinkToFit="1"/>
      <protection locked="0"/>
    </xf>
    <xf numFmtId="49" fontId="99" fillId="0" borderId="9" xfId="0" applyNumberFormat="1" applyFont="1" applyFill="1" applyBorder="1" applyAlignment="1" applyProtection="1">
      <alignment horizontal="center" vertical="center" shrinkToFit="1"/>
      <protection locked="0"/>
    </xf>
    <xf numFmtId="49" fontId="99" fillId="0" borderId="3" xfId="0" applyNumberFormat="1" applyFont="1" applyFill="1" applyBorder="1" applyAlignment="1" applyProtection="1">
      <alignment horizontal="center" vertical="center" shrinkToFit="1"/>
      <protection locked="0"/>
    </xf>
    <xf numFmtId="0" fontId="84" fillId="0" borderId="1" xfId="0" applyFont="1" applyFill="1" applyBorder="1" applyAlignment="1" applyProtection="1">
      <alignment horizontal="center" vertical="center" shrinkToFit="1"/>
      <protection locked="0"/>
    </xf>
    <xf numFmtId="0" fontId="98" fillId="0" borderId="1" xfId="0" applyFont="1" applyFill="1" applyBorder="1" applyAlignment="1" applyProtection="1">
      <alignment horizontal="center" vertical="center" shrinkToFit="1"/>
      <protection locked="0"/>
    </xf>
    <xf numFmtId="0" fontId="92" fillId="0" borderId="9" xfId="0" applyFont="1" applyFill="1" applyBorder="1" applyAlignment="1" applyProtection="1">
      <alignment horizontal="center" vertical="center"/>
      <protection locked="0"/>
    </xf>
    <xf numFmtId="38" fontId="141" fillId="2" borderId="75" xfId="3" applyFont="1" applyFill="1" applyBorder="1" applyAlignment="1" applyProtection="1">
      <alignment horizontal="right" vertical="center"/>
      <protection hidden="1"/>
    </xf>
    <xf numFmtId="38" fontId="141" fillId="2" borderId="77" xfId="3" applyFont="1" applyFill="1" applyBorder="1" applyAlignment="1" applyProtection="1">
      <alignment horizontal="right" vertical="center"/>
      <protection hidden="1"/>
    </xf>
    <xf numFmtId="38" fontId="141" fillId="2" borderId="80" xfId="3" applyFont="1" applyFill="1" applyBorder="1" applyAlignment="1" applyProtection="1">
      <alignment horizontal="right" vertical="center"/>
      <protection hidden="1"/>
    </xf>
    <xf numFmtId="38" fontId="141" fillId="6" borderId="75" xfId="3" applyFont="1" applyFill="1" applyBorder="1" applyAlignment="1" applyProtection="1">
      <alignment horizontal="right" vertical="center"/>
      <protection hidden="1"/>
    </xf>
    <xf numFmtId="38" fontId="141" fillId="6" borderId="77" xfId="3" applyFont="1" applyFill="1" applyBorder="1" applyAlignment="1" applyProtection="1">
      <alignment horizontal="right" vertical="center"/>
      <protection hidden="1"/>
    </xf>
    <xf numFmtId="38" fontId="141" fillId="6" borderId="80" xfId="3" applyFont="1" applyFill="1" applyBorder="1" applyAlignment="1" applyProtection="1">
      <alignment horizontal="right" vertical="center"/>
      <protection hidden="1"/>
    </xf>
    <xf numFmtId="0" fontId="83" fillId="13" borderId="5" xfId="0" applyFont="1" applyFill="1" applyBorder="1" applyAlignment="1" applyProtection="1">
      <alignment horizontal="center" vertical="center"/>
      <protection locked="0"/>
    </xf>
    <xf numFmtId="0" fontId="92" fillId="13" borderId="3" xfId="0" applyFont="1" applyFill="1" applyBorder="1" applyAlignment="1" applyProtection="1">
      <alignment horizontal="center" vertical="center"/>
      <protection locked="0"/>
    </xf>
    <xf numFmtId="0" fontId="83" fillId="0" borderId="5" xfId="0" applyFont="1" applyFill="1" applyBorder="1" applyAlignment="1" applyProtection="1">
      <alignment horizontal="center" vertical="center"/>
      <protection locked="0"/>
    </xf>
    <xf numFmtId="0" fontId="83" fillId="0" borderId="9" xfId="0" applyFont="1" applyFill="1" applyBorder="1" applyAlignment="1" applyProtection="1">
      <alignment horizontal="center" vertical="center"/>
      <protection locked="0"/>
    </xf>
    <xf numFmtId="0" fontId="83" fillId="0" borderId="3" xfId="0" applyFont="1" applyFill="1" applyBorder="1" applyAlignment="1" applyProtection="1">
      <alignment horizontal="center" vertical="center"/>
      <protection locked="0"/>
    </xf>
    <xf numFmtId="0" fontId="80" fillId="22" borderId="10" xfId="0" applyFont="1" applyFill="1" applyBorder="1" applyAlignment="1">
      <alignment horizontal="center" vertical="top"/>
    </xf>
    <xf numFmtId="38" fontId="0" fillId="10" borderId="5" xfId="3" applyFont="1" applyFill="1" applyBorder="1" applyAlignment="1">
      <alignment horizontal="center" vertical="center"/>
    </xf>
    <xf numFmtId="38" fontId="0" fillId="10" borderId="9" xfId="3" applyFont="1" applyFill="1" applyBorder="1" applyAlignment="1">
      <alignment horizontal="center" vertical="center"/>
    </xf>
    <xf numFmtId="38" fontId="0" fillId="10" borderId="3" xfId="3" applyFont="1" applyFill="1" applyBorder="1" applyAlignment="1">
      <alignment horizontal="center" vertical="center"/>
    </xf>
    <xf numFmtId="0" fontId="0" fillId="5" borderId="5" xfId="0" applyFill="1" applyBorder="1" applyAlignment="1">
      <alignment horizontal="center" vertical="center" shrinkToFit="1"/>
    </xf>
    <xf numFmtId="0" fontId="0" fillId="5" borderId="3" xfId="0" applyFill="1" applyBorder="1" applyAlignment="1">
      <alignment horizontal="center" vertical="center" shrinkToFit="1"/>
    </xf>
    <xf numFmtId="38" fontId="0" fillId="5" borderId="1" xfId="3" applyFont="1" applyFill="1" applyBorder="1" applyAlignment="1">
      <alignment horizontal="center" vertical="center"/>
    </xf>
    <xf numFmtId="0" fontId="0" fillId="5" borderId="1" xfId="0" applyFill="1" applyBorder="1" applyAlignment="1">
      <alignment horizontal="center" vertical="center" shrinkToFit="1"/>
    </xf>
    <xf numFmtId="0" fontId="89" fillId="5" borderId="5" xfId="0" applyFont="1" applyFill="1" applyBorder="1" applyAlignment="1">
      <alignment horizontal="center" vertical="center" wrapText="1"/>
    </xf>
    <xf numFmtId="0" fontId="78" fillId="5" borderId="9" xfId="0" applyFont="1" applyFill="1" applyBorder="1" applyAlignment="1">
      <alignment horizontal="center" vertical="center"/>
    </xf>
    <xf numFmtId="0" fontId="78" fillId="5" borderId="3" xfId="0" applyFont="1" applyFill="1" applyBorder="1" applyAlignment="1">
      <alignment horizontal="center" vertical="center"/>
    </xf>
    <xf numFmtId="0" fontId="0" fillId="5" borderId="9" xfId="0" applyFill="1" applyBorder="1" applyAlignment="1">
      <alignment horizontal="center" vertical="center" shrinkToFit="1"/>
    </xf>
    <xf numFmtId="178" fontId="0" fillId="0" borderId="5" xfId="0" applyNumberFormat="1" applyFill="1" applyBorder="1" applyAlignment="1" applyProtection="1">
      <alignment horizontal="center" vertical="center" shrinkToFit="1"/>
      <protection locked="0"/>
    </xf>
    <xf numFmtId="178" fontId="0" fillId="0" borderId="9" xfId="0" applyNumberFormat="1" applyFill="1" applyBorder="1" applyAlignment="1" applyProtection="1">
      <alignment horizontal="center" vertical="center" shrinkToFit="1"/>
      <protection locked="0"/>
    </xf>
    <xf numFmtId="178" fontId="0" fillId="0" borderId="3" xfId="0" applyNumberFormat="1" applyFill="1" applyBorder="1" applyAlignment="1" applyProtection="1">
      <alignment horizontal="center" vertical="center" shrinkToFit="1"/>
      <protection locked="0"/>
    </xf>
    <xf numFmtId="0" fontId="0" fillId="12" borderId="5" xfId="0" applyFill="1" applyBorder="1" applyAlignment="1">
      <alignment horizontal="center" vertical="center"/>
    </xf>
    <xf numFmtId="0" fontId="0" fillId="12" borderId="9" xfId="0" applyFill="1" applyBorder="1" applyAlignment="1">
      <alignment horizontal="center" vertical="center"/>
    </xf>
    <xf numFmtId="0" fontId="0" fillId="12" borderId="3" xfId="0" applyFill="1" applyBorder="1" applyAlignment="1">
      <alignment horizontal="center" vertical="center"/>
    </xf>
    <xf numFmtId="0" fontId="0" fillId="13" borderId="5" xfId="0" applyFill="1" applyBorder="1" applyAlignment="1" applyProtection="1">
      <alignment horizontal="center" vertical="center"/>
      <protection locked="0"/>
    </xf>
    <xf numFmtId="0" fontId="0" fillId="13" borderId="9" xfId="0" applyFill="1" applyBorder="1" applyAlignment="1" applyProtection="1">
      <alignment horizontal="center" vertical="center"/>
      <protection locked="0"/>
    </xf>
    <xf numFmtId="0" fontId="0" fillId="13" borderId="3" xfId="0" applyFill="1" applyBorder="1" applyAlignment="1" applyProtection="1">
      <alignment horizontal="center" vertical="center"/>
      <protection locked="0"/>
    </xf>
    <xf numFmtId="49" fontId="0" fillId="0" borderId="5" xfId="0" applyNumberFormat="1" applyFill="1" applyBorder="1" applyAlignment="1" applyProtection="1">
      <alignment horizontal="center" vertical="center" shrinkToFit="1"/>
      <protection locked="0"/>
    </xf>
    <xf numFmtId="49" fontId="0" fillId="0" borderId="9" xfId="0" applyNumberFormat="1" applyFill="1" applyBorder="1" applyAlignment="1" applyProtection="1">
      <alignment horizontal="center" vertical="center" shrinkToFit="1"/>
      <protection locked="0"/>
    </xf>
    <xf numFmtId="49" fontId="0" fillId="0" borderId="3" xfId="0" applyNumberFormat="1" applyFill="1" applyBorder="1" applyAlignment="1" applyProtection="1">
      <alignment horizontal="center" vertical="center" shrinkToFit="1"/>
      <protection locked="0"/>
    </xf>
    <xf numFmtId="38" fontId="0" fillId="0" borderId="5" xfId="3" applyFont="1" applyFill="1" applyBorder="1" applyAlignment="1" applyProtection="1">
      <alignment horizontal="center" vertical="center"/>
      <protection hidden="1"/>
    </xf>
    <xf numFmtId="38" fontId="0" fillId="0" borderId="9" xfId="3" applyFont="1" applyFill="1" applyBorder="1" applyAlignment="1" applyProtection="1">
      <alignment horizontal="center" vertical="center"/>
      <protection hidden="1"/>
    </xf>
    <xf numFmtId="38" fontId="0" fillId="0" borderId="3" xfId="3" applyFont="1" applyFill="1" applyBorder="1" applyAlignment="1" applyProtection="1">
      <alignment horizontal="center" vertical="center"/>
      <protection hidden="1"/>
    </xf>
    <xf numFmtId="38" fontId="0" fillId="6" borderId="5" xfId="3" applyFont="1" applyFill="1" applyBorder="1" applyAlignment="1" applyProtection="1">
      <alignment horizontal="center" vertical="center"/>
      <protection hidden="1"/>
    </xf>
    <xf numFmtId="38" fontId="0" fillId="6" borderId="9" xfId="3" applyFont="1" applyFill="1" applyBorder="1" applyAlignment="1" applyProtection="1">
      <alignment horizontal="center" vertical="center"/>
      <protection hidden="1"/>
    </xf>
    <xf numFmtId="38" fontId="0" fillId="6" borderId="3" xfId="3" applyFont="1" applyFill="1" applyBorder="1" applyAlignment="1" applyProtection="1">
      <alignment horizontal="center" vertical="center"/>
      <protection hidden="1"/>
    </xf>
    <xf numFmtId="0" fontId="90" fillId="5" borderId="5" xfId="0" applyFont="1" applyFill="1" applyBorder="1" applyAlignment="1">
      <alignment horizontal="center" vertical="center"/>
    </xf>
    <xf numFmtId="0" fontId="90" fillId="5" borderId="9" xfId="0" applyFont="1" applyFill="1" applyBorder="1" applyAlignment="1">
      <alignment horizontal="center" vertical="center"/>
    </xf>
    <xf numFmtId="0" fontId="90" fillId="5" borderId="3" xfId="0" applyFont="1" applyFill="1" applyBorder="1" applyAlignment="1">
      <alignment horizontal="center" vertical="center"/>
    </xf>
    <xf numFmtId="0" fontId="0" fillId="0" borderId="8" xfId="0" applyFill="1" applyBorder="1" applyAlignment="1" applyProtection="1">
      <alignment horizontal="center" vertical="center"/>
      <protection locked="0"/>
    </xf>
    <xf numFmtId="0" fontId="82" fillId="23" borderId="5" xfId="0" applyFont="1" applyFill="1" applyBorder="1" applyAlignment="1" applyProtection="1">
      <alignment horizontal="center" vertical="center" shrinkToFit="1"/>
      <protection locked="0"/>
    </xf>
    <xf numFmtId="0" fontId="87" fillId="23" borderId="9" xfId="0" applyFont="1" applyFill="1" applyBorder="1" applyAlignment="1" applyProtection="1">
      <alignment horizontal="center" vertical="center" shrinkToFit="1"/>
      <protection locked="0"/>
    </xf>
    <xf numFmtId="0" fontId="87" fillId="23" borderId="3" xfId="0" applyFont="1" applyFill="1" applyBorder="1" applyAlignment="1" applyProtection="1">
      <alignment horizontal="center" vertical="center" shrinkToFit="1"/>
      <protection locked="0"/>
    </xf>
    <xf numFmtId="0" fontId="0" fillId="13" borderId="5" xfId="0" applyFill="1" applyBorder="1" applyAlignment="1" applyProtection="1">
      <alignment horizontal="center" vertical="center" shrinkToFit="1"/>
      <protection locked="0"/>
    </xf>
    <xf numFmtId="0" fontId="0" fillId="13" borderId="9" xfId="0" applyFill="1" applyBorder="1" applyAlignment="1" applyProtection="1">
      <alignment horizontal="center" vertical="center" shrinkToFit="1"/>
      <protection locked="0"/>
    </xf>
    <xf numFmtId="0" fontId="0" fillId="13" borderId="3" xfId="0" applyFill="1" applyBorder="1" applyAlignment="1" applyProtection="1">
      <alignment horizontal="center" vertical="center" shrinkToFit="1"/>
      <protection locked="0"/>
    </xf>
    <xf numFmtId="0" fontId="0" fillId="0" borderId="7" xfId="0" applyFill="1" applyBorder="1" applyAlignment="1" applyProtection="1">
      <alignment horizontal="center" vertical="center" shrinkToFit="1"/>
      <protection locked="0"/>
    </xf>
    <xf numFmtId="38" fontId="0" fillId="0" borderId="0" xfId="3" applyFont="1" applyFill="1" applyBorder="1" applyAlignment="1">
      <alignment horizontal="center" vertical="center" shrinkToFit="1"/>
    </xf>
    <xf numFmtId="38" fontId="0" fillId="2" borderId="0" xfId="3" applyFont="1" applyFill="1" applyBorder="1" applyAlignment="1">
      <alignment horizontal="right" vertical="center"/>
    </xf>
    <xf numFmtId="0" fontId="0" fillId="2" borderId="1" xfId="0" applyFill="1" applyBorder="1" applyAlignment="1">
      <alignment horizontal="left" vertical="center"/>
    </xf>
    <xf numFmtId="0" fontId="0" fillId="2" borderId="81" xfId="0" applyFill="1" applyBorder="1" applyAlignment="1">
      <alignment horizontal="left" vertical="center"/>
    </xf>
    <xf numFmtId="0" fontId="0" fillId="2" borderId="1" xfId="0" applyFill="1" applyBorder="1" applyAlignment="1">
      <alignment horizontal="center" vertical="center"/>
    </xf>
    <xf numFmtId="0" fontId="0" fillId="2" borderId="5" xfId="0" applyFill="1" applyBorder="1" applyAlignment="1">
      <alignment horizontal="left" vertical="center"/>
    </xf>
    <xf numFmtId="0" fontId="0" fillId="2" borderId="9" xfId="0" applyFill="1" applyBorder="1" applyAlignment="1">
      <alignment horizontal="left" vertical="center"/>
    </xf>
    <xf numFmtId="0" fontId="0" fillId="2" borderId="3" xfId="0" applyFill="1" applyBorder="1" applyAlignment="1">
      <alignment horizontal="left" vertical="center"/>
    </xf>
    <xf numFmtId="38" fontId="0" fillId="2" borderId="1" xfId="3" applyFont="1" applyFill="1" applyBorder="1" applyAlignment="1">
      <alignment horizontal="center" vertical="center"/>
    </xf>
    <xf numFmtId="0" fontId="117" fillId="12" borderId="5" xfId="0" applyFont="1" applyFill="1" applyBorder="1" applyAlignment="1">
      <alignment horizontal="center" vertical="center" wrapText="1"/>
    </xf>
    <xf numFmtId="0" fontId="118" fillId="12" borderId="3" xfId="0" applyFont="1" applyFill="1" applyBorder="1" applyAlignment="1">
      <alignment horizontal="center" vertical="center"/>
    </xf>
    <xf numFmtId="0" fontId="82" fillId="13" borderId="5" xfId="0" applyFont="1" applyFill="1" applyBorder="1" applyAlignment="1" applyProtection="1">
      <alignment horizontal="center" vertical="center" shrinkToFit="1"/>
      <protection locked="0"/>
    </xf>
    <xf numFmtId="0" fontId="87" fillId="13" borderId="9" xfId="0" applyFont="1" applyFill="1" applyBorder="1" applyAlignment="1" applyProtection="1">
      <alignment horizontal="center" vertical="center" shrinkToFit="1"/>
      <protection locked="0"/>
    </xf>
    <xf numFmtId="0" fontId="87" fillId="13" borderId="3" xfId="0" applyFont="1" applyFill="1" applyBorder="1" applyAlignment="1" applyProtection="1">
      <alignment horizontal="center" vertical="center" shrinkToFit="1"/>
      <protection locked="0"/>
    </xf>
    <xf numFmtId="179" fontId="0" fillId="2" borderId="0" xfId="0" applyNumberFormat="1" applyFill="1" applyAlignment="1">
      <alignment horizontal="center" vertical="center"/>
    </xf>
    <xf numFmtId="0" fontId="0" fillId="0" borderId="81" xfId="0" applyFill="1" applyBorder="1" applyAlignment="1" applyProtection="1">
      <alignment horizontal="center" vertical="center" shrinkToFit="1"/>
      <protection locked="0"/>
    </xf>
    <xf numFmtId="38" fontId="0" fillId="0" borderId="5" xfId="3" applyFont="1" applyFill="1" applyBorder="1" applyAlignment="1" applyProtection="1">
      <alignment horizontal="center" vertical="center" shrinkToFit="1"/>
      <protection locked="0"/>
    </xf>
    <xf numFmtId="38" fontId="0" fillId="0" borderId="9" xfId="3" applyFont="1" applyFill="1" applyBorder="1" applyAlignment="1" applyProtection="1">
      <alignment horizontal="center" vertical="center" shrinkToFit="1"/>
      <protection locked="0"/>
    </xf>
    <xf numFmtId="38" fontId="0" fillId="0" borderId="3" xfId="3" applyFont="1" applyFill="1" applyBorder="1" applyAlignment="1" applyProtection="1">
      <alignment horizontal="center" vertical="center" shrinkToFit="1"/>
      <protection locked="0"/>
    </xf>
    <xf numFmtId="0" fontId="0" fillId="13" borderId="1" xfId="0" applyFill="1" applyBorder="1" applyAlignment="1" applyProtection="1">
      <alignment horizontal="center" vertical="center"/>
      <protection locked="0"/>
    </xf>
    <xf numFmtId="0" fontId="0" fillId="23" borderId="1" xfId="0" applyFill="1" applyBorder="1" applyAlignment="1" applyProtection="1">
      <alignment horizontal="center" vertical="center"/>
      <protection locked="0"/>
    </xf>
    <xf numFmtId="0" fontId="0" fillId="2" borderId="0" xfId="0" applyFill="1" applyBorder="1" applyAlignment="1">
      <alignment horizontal="left" vertical="center"/>
    </xf>
    <xf numFmtId="0" fontId="82" fillId="2" borderId="76" xfId="0" applyFont="1" applyFill="1" applyBorder="1" applyAlignment="1">
      <alignment horizontal="center" vertical="center"/>
    </xf>
    <xf numFmtId="0" fontId="87" fillId="2" borderId="90" xfId="0" applyFont="1" applyFill="1" applyBorder="1" applyAlignment="1">
      <alignment horizontal="center" vertical="center"/>
    </xf>
    <xf numFmtId="38" fontId="0" fillId="3" borderId="90" xfId="0" applyNumberFormat="1" applyFill="1" applyBorder="1" applyAlignment="1" applyProtection="1">
      <alignment horizontal="center" vertical="center" shrinkToFit="1"/>
      <protection hidden="1"/>
    </xf>
    <xf numFmtId="0" fontId="0" fillId="3" borderId="90" xfId="0" applyFill="1" applyBorder="1" applyAlignment="1" applyProtection="1">
      <alignment horizontal="center" vertical="center" shrinkToFit="1"/>
      <protection hidden="1"/>
    </xf>
    <xf numFmtId="0" fontId="0" fillId="3" borderId="79" xfId="0" applyFill="1" applyBorder="1" applyAlignment="1" applyProtection="1">
      <alignment horizontal="center" vertical="center" shrinkToFit="1"/>
      <protection hidden="1"/>
    </xf>
    <xf numFmtId="0" fontId="86" fillId="2" borderId="9" xfId="0" applyFont="1" applyFill="1" applyBorder="1" applyAlignment="1">
      <alignment horizontal="center" vertical="center"/>
    </xf>
    <xf numFmtId="0" fontId="86" fillId="2" borderId="10" xfId="0" applyFont="1" applyFill="1" applyBorder="1" applyAlignment="1">
      <alignment horizontal="center" vertical="center"/>
    </xf>
    <xf numFmtId="0" fontId="0" fillId="0" borderId="0" xfId="0" applyFill="1" applyBorder="1" applyAlignment="1">
      <alignment horizontal="left" vertical="center"/>
    </xf>
    <xf numFmtId="0" fontId="44" fillId="2" borderId="0" xfId="2" applyFont="1" applyFill="1" applyAlignment="1">
      <alignment horizontal="left" vertical="center"/>
    </xf>
    <xf numFmtId="0" fontId="45" fillId="2" borderId="88" xfId="2" applyFont="1" applyFill="1" applyBorder="1" applyAlignment="1" applyProtection="1">
      <alignment horizontal="center" vertical="center" wrapText="1"/>
      <protection locked="0"/>
    </xf>
    <xf numFmtId="0" fontId="45" fillId="2" borderId="53" xfId="2" applyFont="1" applyFill="1" applyBorder="1" applyAlignment="1" applyProtection="1">
      <alignment horizontal="center" vertical="center" wrapText="1"/>
      <protection locked="0"/>
    </xf>
    <xf numFmtId="177" fontId="50" fillId="2" borderId="3" xfId="2" applyNumberFormat="1" applyFont="1" applyFill="1" applyBorder="1" applyAlignment="1" applyProtection="1">
      <alignment horizontal="right" vertical="center"/>
      <protection locked="0"/>
    </xf>
    <xf numFmtId="177" fontId="50" fillId="2" borderId="9" xfId="2" applyNumberFormat="1" applyFont="1" applyFill="1" applyBorder="1" applyAlignment="1" applyProtection="1">
      <alignment horizontal="right" vertical="center"/>
      <protection locked="0"/>
    </xf>
    <xf numFmtId="177" fontId="50" fillId="2" borderId="5" xfId="2" applyNumberFormat="1" applyFont="1" applyFill="1" applyBorder="1" applyAlignment="1" applyProtection="1">
      <alignment horizontal="right" vertical="center"/>
      <protection locked="0"/>
    </xf>
    <xf numFmtId="177" fontId="50" fillId="2" borderId="88" xfId="2" applyNumberFormat="1" applyFont="1" applyFill="1" applyBorder="1" applyAlignment="1" applyProtection="1">
      <alignment horizontal="right" vertical="center"/>
      <protection locked="0"/>
    </xf>
    <xf numFmtId="177" fontId="50" fillId="2" borderId="53" xfId="2" applyNumberFormat="1" applyFont="1" applyFill="1" applyBorder="1" applyAlignment="1" applyProtection="1">
      <alignment horizontal="right" vertical="center"/>
      <protection locked="0"/>
    </xf>
    <xf numFmtId="0" fontId="46" fillId="5" borderId="15" xfId="2" applyFont="1" applyFill="1" applyBorder="1" applyAlignment="1">
      <alignment horizontal="center" vertical="center"/>
    </xf>
    <xf numFmtId="0" fontId="46" fillId="5" borderId="20" xfId="2" applyFont="1" applyFill="1" applyBorder="1" applyAlignment="1">
      <alignment horizontal="center" vertical="center"/>
    </xf>
    <xf numFmtId="0" fontId="46" fillId="5" borderId="19" xfId="2" applyFont="1" applyFill="1" applyBorder="1" applyAlignment="1">
      <alignment horizontal="center" vertical="center"/>
    </xf>
    <xf numFmtId="0" fontId="46" fillId="5" borderId="14" xfId="2" applyFont="1" applyFill="1" applyBorder="1" applyAlignment="1">
      <alignment horizontal="center" vertical="center"/>
    </xf>
    <xf numFmtId="0" fontId="45" fillId="2" borderId="18" xfId="2" applyFont="1" applyFill="1" applyBorder="1" applyAlignment="1" applyProtection="1">
      <alignment horizontal="center" vertical="center" wrapText="1"/>
      <protection locked="0"/>
    </xf>
    <xf numFmtId="0" fontId="45" fillId="2" borderId="10" xfId="2" applyFont="1" applyFill="1" applyBorder="1" applyAlignment="1" applyProtection="1">
      <alignment horizontal="center" vertical="center" wrapText="1"/>
      <protection locked="0"/>
    </xf>
    <xf numFmtId="0" fontId="45" fillId="2" borderId="36" xfId="2" applyFont="1" applyFill="1" applyBorder="1" applyAlignment="1" applyProtection="1">
      <alignment horizontal="center" vertical="center" wrapText="1"/>
      <protection locked="0"/>
    </xf>
    <xf numFmtId="0" fontId="45" fillId="2" borderId="17" xfId="2" applyFont="1" applyFill="1" applyBorder="1" applyAlignment="1" applyProtection="1">
      <alignment horizontal="center" vertical="center" wrapText="1"/>
      <protection locked="0"/>
    </xf>
    <xf numFmtId="0" fontId="45" fillId="2" borderId="7" xfId="2" applyFont="1" applyFill="1" applyBorder="1" applyAlignment="1" applyProtection="1">
      <alignment horizontal="center" vertical="center" wrapText="1"/>
      <protection locked="0"/>
    </xf>
    <xf numFmtId="0" fontId="45" fillId="2" borderId="46" xfId="2" applyFont="1" applyFill="1" applyBorder="1" applyAlignment="1" applyProtection="1">
      <alignment horizontal="center" vertical="center" wrapText="1"/>
      <protection locked="0"/>
    </xf>
    <xf numFmtId="0" fontId="46" fillId="5" borderId="75" xfId="2" applyFont="1" applyFill="1" applyBorder="1" applyAlignment="1">
      <alignment horizontal="center" vertical="center"/>
    </xf>
    <xf numFmtId="0" fontId="46" fillId="5" borderId="77" xfId="2" applyFont="1" applyFill="1" applyBorder="1" applyAlignment="1">
      <alignment horizontal="center" vertical="center"/>
    </xf>
    <xf numFmtId="0" fontId="46" fillId="5" borderId="80" xfId="2" applyFont="1" applyFill="1" applyBorder="1" applyAlignment="1">
      <alignment horizontal="center" vertical="center"/>
    </xf>
    <xf numFmtId="0" fontId="51" fillId="5" borderId="66" xfId="2" applyFont="1" applyFill="1" applyBorder="1" applyAlignment="1">
      <alignment horizontal="center" vertical="center"/>
    </xf>
    <xf numFmtId="0" fontId="51" fillId="5" borderId="64" xfId="2" applyFont="1" applyFill="1" applyBorder="1" applyAlignment="1">
      <alignment horizontal="center" vertical="center"/>
    </xf>
    <xf numFmtId="0" fontId="51" fillId="5" borderId="65" xfId="2" applyFont="1" applyFill="1" applyBorder="1" applyAlignment="1">
      <alignment horizontal="center" vertical="center"/>
    </xf>
    <xf numFmtId="176" fontId="51" fillId="5" borderId="68" xfId="2" applyNumberFormat="1" applyFont="1" applyFill="1" applyBorder="1" applyAlignment="1">
      <alignment horizontal="center" vertical="center" wrapText="1"/>
    </xf>
    <xf numFmtId="176" fontId="51" fillId="5" borderId="58" xfId="2" applyNumberFormat="1" applyFont="1" applyFill="1" applyBorder="1" applyAlignment="1">
      <alignment horizontal="center" vertical="center" wrapText="1"/>
    </xf>
    <xf numFmtId="176" fontId="51" fillId="5" borderId="61" xfId="2" applyNumberFormat="1" applyFont="1" applyFill="1" applyBorder="1" applyAlignment="1">
      <alignment horizontal="center" vertical="center" wrapText="1"/>
    </xf>
    <xf numFmtId="0" fontId="47" fillId="2" borderId="7" xfId="2" applyFont="1" applyFill="1" applyBorder="1" applyAlignment="1">
      <alignment horizontal="center" vertical="center"/>
    </xf>
    <xf numFmtId="0" fontId="43" fillId="2" borderId="0" xfId="2" applyFont="1" applyFill="1" applyAlignment="1">
      <alignment horizontal="center" vertical="center"/>
    </xf>
    <xf numFmtId="0" fontId="43" fillId="2" borderId="0" xfId="2" applyFont="1" applyFill="1">
      <alignment vertical="center"/>
    </xf>
    <xf numFmtId="0" fontId="51" fillId="2" borderId="0" xfId="2" applyFont="1" applyFill="1" applyBorder="1" applyAlignment="1">
      <alignment horizontal="right" vertical="center" wrapText="1"/>
    </xf>
    <xf numFmtId="0" fontId="46" fillId="2" borderId="7" xfId="2" applyFont="1" applyFill="1" applyBorder="1" applyAlignment="1" applyProtection="1">
      <alignment horizontal="center" vertical="center" wrapText="1"/>
      <protection hidden="1"/>
    </xf>
    <xf numFmtId="176" fontId="45" fillId="5" borderId="77" xfId="2" applyNumberFormat="1" applyFont="1" applyFill="1" applyBorder="1" applyAlignment="1">
      <alignment horizontal="center" vertical="center" wrapText="1"/>
    </xf>
    <xf numFmtId="176" fontId="45" fillId="5" borderId="86" xfId="2" applyNumberFormat="1" applyFont="1" applyFill="1" applyBorder="1" applyAlignment="1">
      <alignment horizontal="center" vertical="center" wrapText="1"/>
    </xf>
    <xf numFmtId="176" fontId="45" fillId="5" borderId="80" xfId="2" applyNumberFormat="1" applyFont="1" applyFill="1" applyBorder="1" applyAlignment="1">
      <alignment horizontal="center" vertical="center" wrapText="1"/>
    </xf>
    <xf numFmtId="177" fontId="50" fillId="2" borderId="94" xfId="2" applyNumberFormat="1" applyFont="1" applyFill="1" applyBorder="1" applyAlignment="1" applyProtection="1">
      <alignment horizontal="right" vertical="center"/>
      <protection locked="0"/>
    </xf>
    <xf numFmtId="177" fontId="50" fillId="2" borderId="95" xfId="2" applyNumberFormat="1" applyFont="1" applyFill="1" applyBorder="1" applyAlignment="1" applyProtection="1">
      <alignment horizontal="right" vertical="center"/>
      <protection locked="0"/>
    </xf>
    <xf numFmtId="38" fontId="50" fillId="2" borderId="77" xfId="3" applyFont="1" applyFill="1" applyBorder="1" applyAlignment="1" applyProtection="1">
      <alignment horizontal="center" vertical="center"/>
      <protection locked="0"/>
    </xf>
    <xf numFmtId="38" fontId="50" fillId="2" borderId="86" xfId="3" applyFont="1" applyFill="1" applyBorder="1" applyAlignment="1" applyProtection="1">
      <alignment horizontal="center" vertical="center"/>
      <protection locked="0"/>
    </xf>
    <xf numFmtId="38" fontId="50" fillId="2" borderId="80" xfId="3" applyFont="1" applyFill="1" applyBorder="1" applyAlignment="1" applyProtection="1">
      <alignment horizontal="center" vertical="center"/>
      <protection locked="0"/>
    </xf>
    <xf numFmtId="0" fontId="44" fillId="2" borderId="14" xfId="2" applyFont="1" applyFill="1" applyBorder="1" applyAlignment="1">
      <alignment horizontal="left" vertical="center"/>
    </xf>
    <xf numFmtId="0" fontId="45" fillId="5" borderId="77" xfId="2" applyFont="1" applyFill="1" applyBorder="1" applyAlignment="1">
      <alignment horizontal="left" vertical="center"/>
    </xf>
    <xf numFmtId="0" fontId="45" fillId="5" borderId="80" xfId="2" applyFont="1" applyFill="1" applyBorder="1" applyAlignment="1">
      <alignment horizontal="left" vertical="center"/>
    </xf>
    <xf numFmtId="38" fontId="46" fillId="2" borderId="77" xfId="3" applyFont="1" applyFill="1" applyBorder="1" applyAlignment="1">
      <alignment horizontal="center" vertical="center"/>
    </xf>
    <xf numFmtId="0" fontId="45" fillId="2" borderId="19" xfId="2" applyFont="1" applyFill="1" applyBorder="1" applyAlignment="1" applyProtection="1">
      <alignment horizontal="center" vertical="center" wrapText="1"/>
      <protection locked="0"/>
    </xf>
    <xf numFmtId="0" fontId="45" fillId="2" borderId="14" xfId="2" applyFont="1" applyFill="1" applyBorder="1" applyAlignment="1" applyProtection="1">
      <alignment horizontal="center" vertical="center" wrapText="1"/>
      <protection locked="0"/>
    </xf>
    <xf numFmtId="0" fontId="45" fillId="2" borderId="37" xfId="2" applyFont="1" applyFill="1" applyBorder="1" applyAlignment="1" applyProtection="1">
      <alignment horizontal="center" vertical="center" wrapText="1"/>
      <protection locked="0"/>
    </xf>
    <xf numFmtId="0" fontId="45" fillId="5" borderId="1" xfId="2" applyFont="1" applyFill="1" applyBorder="1" applyAlignment="1">
      <alignment horizontal="center" vertical="center"/>
    </xf>
    <xf numFmtId="0" fontId="45" fillId="2" borderId="0" xfId="2" applyFont="1" applyFill="1" applyAlignment="1">
      <alignment horizontal="left" vertical="center"/>
    </xf>
    <xf numFmtId="0" fontId="45" fillId="5" borderId="81" xfId="2" applyFont="1" applyFill="1" applyBorder="1" applyAlignment="1">
      <alignment horizontal="center" vertical="center" wrapText="1"/>
    </xf>
    <xf numFmtId="0" fontId="28" fillId="8" borderId="76" xfId="2" applyFont="1" applyFill="1" applyBorder="1" applyAlignment="1">
      <alignment horizontal="center" vertical="center"/>
    </xf>
    <xf numFmtId="0" fontId="28" fillId="8" borderId="90" xfId="2" applyFont="1" applyFill="1" applyBorder="1" applyAlignment="1">
      <alignment horizontal="center" vertical="center"/>
    </xf>
    <xf numFmtId="0" fontId="45" fillId="2" borderId="0" xfId="2" applyFont="1" applyFill="1" applyBorder="1" applyAlignment="1">
      <alignment horizontal="left" vertical="center" wrapText="1"/>
    </xf>
    <xf numFmtId="0" fontId="45" fillId="2" borderId="0" xfId="2" applyFont="1" applyFill="1" applyAlignment="1">
      <alignment horizontal="left" vertical="center" wrapText="1"/>
    </xf>
    <xf numFmtId="0" fontId="45" fillId="5" borderId="1" xfId="2" applyFont="1" applyFill="1" applyBorder="1" applyAlignment="1">
      <alignment horizontal="center" vertical="center" wrapText="1"/>
    </xf>
    <xf numFmtId="38" fontId="46" fillId="6" borderId="91" xfId="3" applyFont="1" applyFill="1" applyBorder="1" applyAlignment="1" applyProtection="1">
      <alignment horizontal="right" vertical="center"/>
      <protection hidden="1"/>
    </xf>
    <xf numFmtId="38" fontId="46" fillId="6" borderId="77" xfId="3" applyFont="1" applyFill="1" applyBorder="1" applyAlignment="1" applyProtection="1">
      <alignment horizontal="right" vertical="center"/>
      <protection hidden="1"/>
    </xf>
    <xf numFmtId="38" fontId="46" fillId="2" borderId="6" xfId="3" applyFont="1" applyFill="1" applyBorder="1" applyAlignment="1" applyProtection="1">
      <alignment horizontal="right" vertical="center"/>
      <protection hidden="1"/>
    </xf>
    <xf numFmtId="38" fontId="46" fillId="2" borderId="10" xfId="3" applyFont="1" applyFill="1" applyBorder="1" applyAlignment="1" applyProtection="1">
      <alignment horizontal="right" vertical="center"/>
      <protection hidden="1"/>
    </xf>
    <xf numFmtId="38" fontId="46" fillId="2" borderId="5" xfId="3" applyFont="1" applyFill="1" applyBorder="1" applyAlignment="1" applyProtection="1">
      <alignment horizontal="right" vertical="center"/>
      <protection hidden="1"/>
    </xf>
    <xf numFmtId="38" fontId="46" fillId="2" borderId="9" xfId="3" applyFont="1" applyFill="1" applyBorder="1" applyAlignment="1" applyProtection="1">
      <alignment horizontal="right" vertical="center"/>
      <protection hidden="1"/>
    </xf>
    <xf numFmtId="38" fontId="114" fillId="16" borderId="5" xfId="3" applyFont="1" applyFill="1" applyBorder="1" applyAlignment="1" applyProtection="1">
      <alignment horizontal="right" vertical="center"/>
      <protection hidden="1"/>
    </xf>
    <xf numFmtId="38" fontId="114" fillId="16" borderId="9" xfId="3" applyFont="1" applyFill="1" applyBorder="1" applyAlignment="1" applyProtection="1">
      <alignment horizontal="right" vertical="center"/>
      <protection hidden="1"/>
    </xf>
    <xf numFmtId="0" fontId="127" fillId="11" borderId="0" xfId="0" applyFont="1" applyFill="1" applyBorder="1" applyAlignment="1">
      <alignment horizontal="center" vertical="center" wrapText="1"/>
    </xf>
    <xf numFmtId="0" fontId="37" fillId="2" borderId="99" xfId="0" applyFont="1" applyFill="1" applyBorder="1" applyAlignment="1">
      <alignment horizontal="left" vertical="center"/>
    </xf>
    <xf numFmtId="0" fontId="37" fillId="2" borderId="100" xfId="0" applyFont="1" applyFill="1" applyBorder="1" applyAlignment="1">
      <alignment horizontal="left" vertical="center"/>
    </xf>
    <xf numFmtId="0" fontId="37" fillId="2" borderId="101" xfId="0" applyFont="1" applyFill="1" applyBorder="1" applyAlignment="1">
      <alignment horizontal="left" vertical="center"/>
    </xf>
    <xf numFmtId="0" fontId="109" fillId="2" borderId="99" xfId="0" applyFont="1" applyFill="1" applyBorder="1" applyAlignment="1">
      <alignment horizontal="left" vertical="center"/>
    </xf>
    <xf numFmtId="0" fontId="109" fillId="2" borderId="100" xfId="0" applyFont="1" applyFill="1" applyBorder="1" applyAlignment="1">
      <alignment horizontal="left" vertical="center"/>
    </xf>
    <xf numFmtId="0" fontId="109" fillId="2" borderId="101" xfId="0" applyFont="1" applyFill="1" applyBorder="1" applyAlignment="1">
      <alignment horizontal="left" vertical="center"/>
    </xf>
    <xf numFmtId="0" fontId="50" fillId="2" borderId="0" xfId="2" applyFont="1" applyFill="1" applyAlignment="1">
      <alignment vertical="center" textRotation="255"/>
    </xf>
    <xf numFmtId="0" fontId="50" fillId="2" borderId="0" xfId="2" applyFont="1" applyFill="1">
      <alignment vertical="center"/>
    </xf>
    <xf numFmtId="0" fontId="45" fillId="2" borderId="15" xfId="2" applyFont="1" applyFill="1" applyBorder="1" applyAlignment="1" applyProtection="1">
      <alignment horizontal="center" vertical="center" wrapText="1"/>
      <protection locked="0"/>
    </xf>
    <xf numFmtId="0" fontId="45" fillId="2" borderId="20" xfId="2" applyFont="1" applyFill="1" applyBorder="1" applyAlignment="1" applyProtection="1">
      <alignment horizontal="center" vertical="center" wrapText="1"/>
      <protection locked="0"/>
    </xf>
    <xf numFmtId="0" fontId="45" fillId="2" borderId="45" xfId="2" applyFont="1" applyFill="1" applyBorder="1" applyAlignment="1" applyProtection="1">
      <alignment horizontal="center" vertical="center" wrapText="1"/>
      <protection locked="0"/>
    </xf>
    <xf numFmtId="0" fontId="45" fillId="5" borderId="77" xfId="2" applyFont="1" applyFill="1" applyBorder="1" applyAlignment="1">
      <alignment horizontal="center" vertical="center" wrapText="1"/>
    </xf>
    <xf numFmtId="0" fontId="45" fillId="5" borderId="80" xfId="2" applyFont="1" applyFill="1" applyBorder="1" applyAlignment="1">
      <alignment horizontal="center" vertical="center" wrapText="1"/>
    </xf>
    <xf numFmtId="0" fontId="48" fillId="2" borderId="0" xfId="2" applyFont="1" applyFill="1" applyBorder="1" applyAlignment="1">
      <alignment horizontal="left" wrapText="1"/>
    </xf>
    <xf numFmtId="0" fontId="48" fillId="2" borderId="14" xfId="2" applyFont="1" applyFill="1" applyBorder="1" applyAlignment="1">
      <alignment horizontal="left" wrapText="1"/>
    </xf>
    <xf numFmtId="0" fontId="45" fillId="2" borderId="87" xfId="2" applyFont="1" applyFill="1" applyBorder="1" applyAlignment="1" applyProtection="1">
      <alignment horizontal="center" vertical="center" wrapText="1"/>
      <protection locked="0"/>
    </xf>
    <xf numFmtId="0" fontId="45" fillId="2" borderId="89" xfId="2" applyFont="1" applyFill="1" applyBorder="1" applyAlignment="1" applyProtection="1">
      <alignment horizontal="center" vertical="center" wrapText="1"/>
      <protection locked="0"/>
    </xf>
    <xf numFmtId="177" fontId="50" fillId="2" borderId="15" xfId="2" applyNumberFormat="1" applyFont="1" applyFill="1" applyBorder="1" applyAlignment="1" applyProtection="1">
      <alignment horizontal="right" vertical="center"/>
      <protection locked="0"/>
    </xf>
    <xf numFmtId="177" fontId="50" fillId="2" borderId="20" xfId="2" applyNumberFormat="1" applyFont="1" applyFill="1" applyBorder="1" applyAlignment="1" applyProtection="1">
      <alignment horizontal="right" vertical="center"/>
      <protection locked="0"/>
    </xf>
    <xf numFmtId="177" fontId="50" fillId="2" borderId="45" xfId="2" applyNumberFormat="1" applyFont="1" applyFill="1" applyBorder="1" applyAlignment="1" applyProtection="1">
      <alignment horizontal="right" vertical="center"/>
      <protection locked="0"/>
    </xf>
    <xf numFmtId="177" fontId="50" fillId="2" borderId="17" xfId="2" applyNumberFormat="1" applyFont="1" applyFill="1" applyBorder="1" applyAlignment="1" applyProtection="1">
      <alignment horizontal="right" vertical="center"/>
      <protection locked="0"/>
    </xf>
    <xf numFmtId="177" fontId="50" fillId="2" borderId="7" xfId="2" applyNumberFormat="1" applyFont="1" applyFill="1" applyBorder="1" applyAlignment="1" applyProtection="1">
      <alignment horizontal="right" vertical="center"/>
      <protection locked="0"/>
    </xf>
    <xf numFmtId="177" fontId="50" fillId="2" borderId="46" xfId="2" applyNumberFormat="1" applyFont="1" applyFill="1" applyBorder="1" applyAlignment="1" applyProtection="1">
      <alignment horizontal="right" vertical="center"/>
      <protection locked="0"/>
    </xf>
    <xf numFmtId="0" fontId="66" fillId="5" borderId="6" xfId="0" applyFont="1" applyFill="1" applyBorder="1" applyAlignment="1">
      <alignment horizontal="center" vertical="center" wrapText="1"/>
    </xf>
    <xf numFmtId="0" fontId="66" fillId="5" borderId="10" xfId="0" applyFont="1" applyFill="1" applyBorder="1" applyAlignment="1">
      <alignment horizontal="center" vertical="center" wrapText="1"/>
    </xf>
    <xf numFmtId="0" fontId="66" fillId="5" borderId="12" xfId="0" applyFont="1" applyFill="1" applyBorder="1" applyAlignment="1">
      <alignment horizontal="center" vertical="center" wrapText="1"/>
    </xf>
    <xf numFmtId="0" fontId="66" fillId="5" borderId="23" xfId="0" applyFont="1" applyFill="1" applyBorder="1" applyAlignment="1">
      <alignment horizontal="center" vertical="center" wrapText="1"/>
    </xf>
    <xf numFmtId="0" fontId="66" fillId="5" borderId="0" xfId="0" applyFont="1" applyFill="1" applyBorder="1" applyAlignment="1">
      <alignment horizontal="center" vertical="center" wrapText="1"/>
    </xf>
    <xf numFmtId="0" fontId="66" fillId="5" borderId="21" xfId="0" applyFont="1" applyFill="1" applyBorder="1" applyAlignment="1">
      <alignment horizontal="center" vertical="center" wrapText="1"/>
    </xf>
    <xf numFmtId="0" fontId="66" fillId="5" borderId="4" xfId="0" applyFont="1" applyFill="1" applyBorder="1" applyAlignment="1">
      <alignment horizontal="center" vertical="center" wrapText="1"/>
    </xf>
    <xf numFmtId="0" fontId="66" fillId="5" borderId="7" xfId="0" applyFont="1" applyFill="1" applyBorder="1" applyAlignment="1">
      <alignment horizontal="center" vertical="center" wrapText="1"/>
    </xf>
    <xf numFmtId="0" fontId="66" fillId="5" borderId="2" xfId="0" applyFont="1" applyFill="1" applyBorder="1" applyAlignment="1">
      <alignment horizontal="center" vertical="center" wrapText="1"/>
    </xf>
    <xf numFmtId="0" fontId="0" fillId="2" borderId="6"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7" fillId="5" borderId="1" xfId="0" applyFont="1" applyFill="1" applyBorder="1" applyAlignment="1">
      <alignment horizontal="center" vertical="center" wrapText="1"/>
    </xf>
    <xf numFmtId="0" fontId="28" fillId="2" borderId="23" xfId="2" applyFont="1" applyFill="1" applyBorder="1" applyAlignment="1">
      <alignment horizontal="center" vertical="top" textRotation="255"/>
    </xf>
    <xf numFmtId="0" fontId="89" fillId="2" borderId="1" xfId="0" applyFont="1" applyFill="1" applyBorder="1" applyAlignment="1">
      <alignment horizontal="center" vertical="center" wrapText="1"/>
    </xf>
    <xf numFmtId="0" fontId="78" fillId="2" borderId="1" xfId="0" applyFont="1" applyFill="1" applyBorder="1" applyAlignment="1">
      <alignment horizontal="center" vertical="center"/>
    </xf>
    <xf numFmtId="0" fontId="0" fillId="2" borderId="1" xfId="0" applyFill="1" applyBorder="1" applyAlignment="1">
      <alignment horizontal="center" vertical="center" wrapText="1"/>
    </xf>
    <xf numFmtId="38" fontId="82" fillId="2" borderId="5" xfId="0" applyNumberFormat="1" applyFont="1" applyFill="1" applyBorder="1" applyAlignment="1" applyProtection="1">
      <alignment horizontal="right" vertical="center" shrinkToFit="1"/>
      <protection hidden="1"/>
    </xf>
    <xf numFmtId="0" fontId="82" fillId="2" borderId="9" xfId="0" applyFont="1" applyFill="1" applyBorder="1" applyAlignment="1" applyProtection="1">
      <alignment horizontal="right" vertical="center" shrinkToFit="1"/>
      <protection hidden="1"/>
    </xf>
    <xf numFmtId="38" fontId="82" fillId="2" borderId="6" xfId="0" applyNumberFormat="1" applyFont="1" applyFill="1" applyBorder="1" applyAlignment="1" applyProtection="1">
      <alignment horizontal="right" vertical="center" shrinkToFit="1"/>
      <protection hidden="1"/>
    </xf>
    <xf numFmtId="0" fontId="82" fillId="2" borderId="10" xfId="0" applyFont="1" applyFill="1" applyBorder="1" applyAlignment="1" applyProtection="1">
      <alignment horizontal="right" vertical="center" shrinkToFit="1"/>
      <protection hidden="1"/>
    </xf>
    <xf numFmtId="0" fontId="83" fillId="6" borderId="75" xfId="0" applyFont="1" applyFill="1" applyBorder="1" applyAlignment="1" applyProtection="1">
      <alignment horizontal="right" vertical="center" shrinkToFit="1"/>
      <protection hidden="1"/>
    </xf>
    <xf numFmtId="0" fontId="83" fillId="6" borderId="77" xfId="0" applyFont="1" applyFill="1" applyBorder="1" applyAlignment="1" applyProtection="1">
      <alignment horizontal="right" vertical="center" shrinkToFit="1"/>
      <protection hidden="1"/>
    </xf>
    <xf numFmtId="0" fontId="58" fillId="0" borderId="6" xfId="0" applyFont="1" applyFill="1" applyBorder="1" applyAlignment="1" applyProtection="1">
      <alignment horizontal="center" vertical="center" wrapText="1"/>
      <protection locked="0"/>
    </xf>
    <xf numFmtId="0" fontId="58" fillId="0" borderId="10" xfId="0" applyFont="1" applyFill="1" applyBorder="1" applyAlignment="1" applyProtection="1">
      <alignment horizontal="center" vertical="center" wrapText="1"/>
      <protection locked="0"/>
    </xf>
    <xf numFmtId="0" fontId="58" fillId="0" borderId="12" xfId="0" applyFont="1" applyFill="1" applyBorder="1" applyAlignment="1" applyProtection="1">
      <alignment horizontal="center" vertical="center" wrapText="1"/>
      <protection locked="0"/>
    </xf>
    <xf numFmtId="0" fontId="58" fillId="0" borderId="4" xfId="0" applyFont="1" applyFill="1" applyBorder="1" applyAlignment="1" applyProtection="1">
      <alignment horizontal="center" vertical="center" wrapText="1"/>
      <protection locked="0"/>
    </xf>
    <xf numFmtId="0" fontId="58" fillId="0" borderId="7" xfId="0" applyFont="1" applyFill="1" applyBorder="1" applyAlignment="1" applyProtection="1">
      <alignment horizontal="center" vertical="center" wrapText="1"/>
      <protection locked="0"/>
    </xf>
    <xf numFmtId="0" fontId="58" fillId="0" borderId="2" xfId="0" applyFont="1" applyFill="1" applyBorder="1" applyAlignment="1" applyProtection="1">
      <alignment horizontal="center" vertical="center" wrapText="1"/>
      <protection locked="0"/>
    </xf>
    <xf numFmtId="38" fontId="139" fillId="0" borderId="6" xfId="3" applyFont="1" applyFill="1" applyBorder="1" applyAlignment="1" applyProtection="1">
      <alignment horizontal="center" vertical="center" wrapText="1"/>
      <protection locked="0"/>
    </xf>
    <xf numFmtId="38" fontId="139" fillId="0" borderId="10" xfId="3" applyFont="1" applyFill="1" applyBorder="1" applyAlignment="1" applyProtection="1">
      <alignment horizontal="center" vertical="center" wrapText="1"/>
      <protection locked="0"/>
    </xf>
    <xf numFmtId="38" fontId="139" fillId="0" borderId="4" xfId="3" applyFont="1" applyFill="1" applyBorder="1" applyAlignment="1" applyProtection="1">
      <alignment horizontal="center" vertical="center" wrapText="1"/>
      <protection locked="0"/>
    </xf>
    <xf numFmtId="38" fontId="139" fillId="0" borderId="7" xfId="3" applyFont="1" applyFill="1" applyBorder="1" applyAlignment="1" applyProtection="1">
      <alignment horizontal="center" vertical="center" wrapText="1"/>
      <protection locked="0"/>
    </xf>
    <xf numFmtId="0" fontId="59" fillId="2" borderId="0" xfId="0" applyFont="1" applyFill="1" applyAlignment="1">
      <alignment horizontal="right" vertical="center"/>
    </xf>
    <xf numFmtId="0" fontId="75" fillId="2" borderId="14" xfId="0" applyFont="1" applyFill="1" applyBorder="1" applyAlignment="1">
      <alignment horizontal="center" vertical="center"/>
    </xf>
    <xf numFmtId="0" fontId="82" fillId="2" borderId="0" xfId="0" applyFont="1" applyFill="1" applyBorder="1" applyAlignment="1">
      <alignment horizontal="center" vertical="center"/>
    </xf>
    <xf numFmtId="0" fontId="87" fillId="2" borderId="0" xfId="0" applyFont="1" applyFill="1" applyBorder="1" applyAlignment="1">
      <alignment horizontal="center" vertical="center"/>
    </xf>
    <xf numFmtId="0" fontId="0" fillId="2" borderId="0" xfId="0" applyFill="1" applyBorder="1"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57" fillId="5" borderId="6" xfId="0" applyFont="1" applyFill="1" applyBorder="1" applyAlignment="1">
      <alignment horizontal="center" vertical="center"/>
    </xf>
    <xf numFmtId="0" fontId="66" fillId="5" borderId="10" xfId="0" applyFont="1" applyFill="1" applyBorder="1" applyAlignment="1">
      <alignment horizontal="center" vertical="center"/>
    </xf>
    <xf numFmtId="0" fontId="66" fillId="5" borderId="12" xfId="0" applyFont="1" applyFill="1" applyBorder="1" applyAlignment="1">
      <alignment horizontal="center" vertical="center"/>
    </xf>
    <xf numFmtId="0" fontId="66" fillId="5" borderId="23" xfId="0" applyFont="1" applyFill="1" applyBorder="1" applyAlignment="1">
      <alignment horizontal="center" vertical="center"/>
    </xf>
    <xf numFmtId="0" fontId="66" fillId="5" borderId="0" xfId="0" applyFont="1" applyFill="1" applyBorder="1" applyAlignment="1">
      <alignment horizontal="center" vertical="center"/>
    </xf>
    <xf numFmtId="0" fontId="66" fillId="5" borderId="21" xfId="0" applyFont="1" applyFill="1" applyBorder="1" applyAlignment="1">
      <alignment horizontal="center" vertical="center"/>
    </xf>
    <xf numFmtId="0" fontId="66" fillId="5" borderId="4" xfId="0" applyFont="1" applyFill="1" applyBorder="1" applyAlignment="1">
      <alignment horizontal="center" vertical="center"/>
    </xf>
    <xf numFmtId="0" fontId="66" fillId="5" borderId="7" xfId="0" applyFont="1" applyFill="1" applyBorder="1" applyAlignment="1">
      <alignment horizontal="center" vertical="center"/>
    </xf>
    <xf numFmtId="0" fontId="66" fillId="5" borderId="2" xfId="0" applyFont="1" applyFill="1" applyBorder="1" applyAlignment="1">
      <alignment horizontal="center" vertical="center"/>
    </xf>
    <xf numFmtId="0" fontId="0" fillId="2" borderId="6" xfId="0" applyFill="1" applyBorder="1" applyAlignment="1">
      <alignment horizontal="center" vertical="center"/>
    </xf>
    <xf numFmtId="0" fontId="0" fillId="2" borderId="23" xfId="0" applyFill="1" applyBorder="1" applyAlignment="1">
      <alignment horizontal="center" vertical="center"/>
    </xf>
    <xf numFmtId="0" fontId="57" fillId="2" borderId="10" xfId="0" applyFont="1" applyFill="1" applyBorder="1" applyAlignment="1">
      <alignment horizontal="left" vertical="center"/>
    </xf>
    <xf numFmtId="0" fontId="66" fillId="2" borderId="0" xfId="0" applyFont="1" applyFill="1" applyBorder="1" applyAlignment="1">
      <alignment horizontal="left" vertical="center"/>
    </xf>
    <xf numFmtId="0" fontId="0" fillId="2" borderId="10" xfId="0" applyFill="1" applyBorder="1" applyAlignment="1">
      <alignment horizontal="center" vertical="center"/>
    </xf>
    <xf numFmtId="0" fontId="66" fillId="2" borderId="12" xfId="0" applyFont="1" applyFill="1" applyBorder="1" applyAlignment="1">
      <alignment horizontal="left" vertical="center"/>
    </xf>
    <xf numFmtId="0" fontId="66" fillId="2" borderId="21" xfId="0" applyFont="1" applyFill="1" applyBorder="1" applyAlignment="1">
      <alignment horizontal="left" vertical="center"/>
    </xf>
    <xf numFmtId="0" fontId="0" fillId="2" borderId="4" xfId="0" applyFill="1" applyBorder="1" applyAlignment="1">
      <alignment horizontal="center" vertical="center"/>
    </xf>
    <xf numFmtId="0" fontId="66" fillId="2" borderId="7" xfId="0" applyFont="1" applyFill="1" applyBorder="1" applyAlignment="1">
      <alignment horizontal="left" vertical="center"/>
    </xf>
    <xf numFmtId="0" fontId="0" fillId="2" borderId="7" xfId="0" applyFill="1" applyBorder="1" applyAlignment="1">
      <alignment horizontal="center" vertical="center"/>
    </xf>
    <xf numFmtId="0" fontId="0" fillId="2" borderId="0"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66" fillId="5" borderId="6" xfId="0" applyFont="1" applyFill="1" applyBorder="1" applyAlignment="1">
      <alignment horizontal="center" vertical="center"/>
    </xf>
    <xf numFmtId="0" fontId="61" fillId="2" borderId="20" xfId="0" applyFont="1" applyFill="1" applyBorder="1" applyAlignment="1">
      <alignment horizontal="left" vertical="top" wrapText="1"/>
    </xf>
    <xf numFmtId="0" fontId="61" fillId="2" borderId="0" xfId="0" applyFont="1" applyFill="1" applyAlignment="1">
      <alignment horizontal="left" vertical="top" wrapText="1"/>
    </xf>
    <xf numFmtId="38" fontId="139" fillId="0" borderId="6" xfId="3" applyFont="1" applyFill="1" applyBorder="1" applyAlignment="1" applyProtection="1">
      <alignment horizontal="right" vertical="center" shrinkToFit="1"/>
      <protection locked="0"/>
    </xf>
    <xf numFmtId="38" fontId="139" fillId="0" borderId="10" xfId="3" applyFont="1" applyFill="1" applyBorder="1" applyAlignment="1" applyProtection="1">
      <alignment horizontal="right" vertical="center" shrinkToFit="1"/>
      <protection locked="0"/>
    </xf>
    <xf numFmtId="38" fontId="139" fillId="0" borderId="4" xfId="3" applyFont="1" applyFill="1" applyBorder="1" applyAlignment="1" applyProtection="1">
      <alignment horizontal="right" vertical="center" shrinkToFit="1"/>
      <protection locked="0"/>
    </xf>
    <xf numFmtId="38" fontId="139" fillId="0" borderId="7" xfId="3" applyFont="1" applyFill="1" applyBorder="1" applyAlignment="1" applyProtection="1">
      <alignment horizontal="right" vertical="center" shrinkToFit="1"/>
      <protection locked="0"/>
    </xf>
    <xf numFmtId="0" fontId="0" fillId="5" borderId="82" xfId="0" applyFill="1" applyBorder="1" applyAlignment="1">
      <alignment horizontal="center" vertical="center"/>
    </xf>
    <xf numFmtId="0" fontId="0" fillId="5" borderId="83" xfId="0" applyFill="1" applyBorder="1" applyAlignment="1">
      <alignment horizontal="center" vertical="center"/>
    </xf>
    <xf numFmtId="0" fontId="0" fillId="5" borderId="97" xfId="0" applyFill="1" applyBorder="1" applyAlignment="1">
      <alignment horizontal="center" vertical="center"/>
    </xf>
    <xf numFmtId="0" fontId="0" fillId="5" borderId="28" xfId="0" applyFill="1" applyBorder="1" applyAlignment="1">
      <alignment horizontal="center" vertical="center"/>
    </xf>
    <xf numFmtId="38" fontId="0" fillId="2" borderId="24" xfId="0" applyNumberFormat="1" applyFill="1" applyBorder="1" applyAlignment="1">
      <alignment horizontal="center" vertical="center"/>
    </xf>
    <xf numFmtId="38" fontId="0" fillId="2" borderId="44" xfId="0" applyNumberFormat="1" applyFill="1" applyBorder="1" applyAlignment="1">
      <alignment horizontal="center" vertical="center"/>
    </xf>
    <xf numFmtId="38" fontId="82" fillId="2" borderId="20" xfId="0" applyNumberFormat="1" applyFont="1" applyFill="1" applyBorder="1" applyAlignment="1">
      <alignment horizontal="center" vertical="center" shrinkToFit="1"/>
    </xf>
    <xf numFmtId="0" fontId="82" fillId="2" borderId="20" xfId="0" applyFont="1" applyFill="1" applyBorder="1" applyAlignment="1">
      <alignment horizontal="center" vertical="center" shrinkToFit="1"/>
    </xf>
    <xf numFmtId="0" fontId="82" fillId="2" borderId="14" xfId="0" applyFont="1" applyFill="1" applyBorder="1" applyAlignment="1">
      <alignment horizontal="center" vertical="center" shrinkToFit="1"/>
    </xf>
  </cellXfs>
  <cellStyles count="6">
    <cellStyle name="パーセント" xfId="5" builtinId="5"/>
    <cellStyle name="ハイパーリンク" xfId="4" builtinId="8"/>
    <cellStyle name="桁区切り" xfId="3" builtinId="6"/>
    <cellStyle name="標準" xfId="0" builtinId="0"/>
    <cellStyle name="標準 3" xfId="1"/>
    <cellStyle name="標準_医療費控除" xfId="2"/>
  </cellStyles>
  <dxfs count="220">
    <dxf>
      <fill>
        <patternFill>
          <bgColor rgb="FFFFC000"/>
        </patternFill>
      </fill>
    </dxf>
    <dxf>
      <fill>
        <patternFill>
          <bgColor rgb="FFFFC000"/>
        </patternFill>
      </fill>
    </dxf>
    <dxf>
      <fill>
        <patternFill>
          <bgColor rgb="FFFFFF00"/>
        </patternFill>
      </fill>
    </dxf>
    <dxf>
      <fill>
        <patternFill>
          <bgColor theme="4" tint="0.79998168889431442"/>
        </patternFill>
      </fill>
    </dxf>
    <dxf>
      <fill>
        <patternFill>
          <bgColor theme="4" tint="0.79998168889431442"/>
        </patternFill>
      </fill>
    </dxf>
    <dxf>
      <font>
        <color theme="8" tint="0.79998168889431442"/>
      </font>
    </dxf>
    <dxf>
      <fill>
        <patternFill>
          <bgColor rgb="FFFFC000"/>
        </patternFill>
      </fill>
    </dxf>
    <dxf>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2499465926084170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0" tint="-0.24994659260841701"/>
        </patternFill>
      </fill>
    </dxf>
    <dxf>
      <fill>
        <patternFill>
          <bgColor theme="4" tint="0.79998168889431442"/>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4" tint="0.79998168889431442"/>
        </patternFill>
      </fill>
    </dxf>
    <dxf>
      <fill>
        <patternFill>
          <bgColor theme="0" tint="-0.24994659260841701"/>
        </patternFill>
      </fill>
    </dxf>
    <dxf>
      <fill>
        <patternFill patternType="none">
          <bgColor auto="1"/>
        </patternFill>
      </fill>
    </dxf>
    <dxf>
      <fill>
        <patternFill>
          <bgColor theme="5"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5" tint="0.79998168889431442"/>
        </patternFill>
      </fill>
    </dxf>
    <dxf>
      <fill>
        <patternFill>
          <bgColor theme="0" tint="-0.24994659260841701"/>
        </patternFill>
      </fill>
    </dxf>
    <dxf>
      <fill>
        <patternFill>
          <bgColor theme="4" tint="0.79998168889431442"/>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4" tint="0.79998168889431442"/>
        </patternFill>
      </fill>
    </dxf>
    <dxf>
      <fill>
        <patternFill>
          <bgColor theme="0" tint="-0.24994659260841701"/>
        </patternFill>
      </fill>
    </dxf>
    <dxf>
      <fill>
        <patternFill patternType="none">
          <bgColor auto="1"/>
        </patternFill>
      </fill>
    </dxf>
    <dxf>
      <fill>
        <patternFill>
          <bgColor theme="5" tint="0.79998168889431442"/>
        </patternFill>
      </fill>
    </dxf>
    <dxf>
      <fill>
        <patternFill>
          <bgColor theme="0" tint="-0.24994659260841701"/>
        </patternFill>
      </fill>
    </dxf>
    <dxf>
      <fill>
        <patternFill>
          <bgColor theme="4" tint="0.79998168889431442"/>
        </patternFill>
      </fill>
    </dxf>
    <dxf>
      <fill>
        <patternFill>
          <bgColor theme="0" tint="-0.2499465926084170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5" tint="0.79998168889431442"/>
        </patternFill>
      </fill>
    </dxf>
    <dxf>
      <fill>
        <patternFill>
          <bgColor theme="0" tint="-0.24994659260841701"/>
        </patternFill>
      </fill>
    </dxf>
    <dxf>
      <fill>
        <patternFill>
          <bgColor theme="4" tint="0.79998168889431442"/>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4" tint="0.79998168889431442"/>
        </patternFill>
      </fill>
    </dxf>
    <dxf>
      <fill>
        <patternFill>
          <bgColor theme="0" tint="-0.24994659260841701"/>
        </patternFill>
      </fill>
    </dxf>
    <dxf>
      <fill>
        <patternFill patternType="none">
          <bgColor auto="1"/>
        </patternFill>
      </fill>
    </dxf>
    <dxf>
      <fill>
        <patternFill>
          <bgColor theme="5"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5" tint="0.79998168889431442"/>
        </patternFill>
      </fill>
    </dxf>
    <dxf>
      <fill>
        <patternFill>
          <bgColor theme="0" tint="-0.24994659260841701"/>
        </patternFill>
      </fill>
    </dxf>
    <dxf>
      <fill>
        <patternFill>
          <bgColor theme="4" tint="0.79998168889431442"/>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4" tint="0.79998168889431442"/>
        </patternFill>
      </fill>
    </dxf>
    <dxf>
      <fill>
        <patternFill>
          <bgColor theme="0" tint="-0.24994659260841701"/>
        </patternFill>
      </fill>
    </dxf>
    <dxf>
      <fill>
        <patternFill>
          <bgColor theme="5" tint="0.79998168889431442"/>
        </patternFill>
      </fill>
    </dxf>
    <dxf>
      <fill>
        <patternFill>
          <bgColor theme="0" tint="-0.24994659260841701"/>
        </patternFill>
      </fill>
    </dxf>
    <dxf>
      <fill>
        <patternFill>
          <bgColor theme="4" tint="0.79998168889431442"/>
        </patternFill>
      </fill>
    </dxf>
    <dxf>
      <fill>
        <patternFill>
          <bgColor theme="0" tint="-0.24994659260841701"/>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0" tint="-0.24994659260841701"/>
        </patternFill>
      </fill>
    </dxf>
    <dxf>
      <fill>
        <patternFill>
          <bgColor theme="4" tint="0.79998168889431442"/>
        </patternFill>
      </fill>
    </dxf>
    <dxf>
      <fill>
        <patternFill>
          <bgColor theme="4" tint="0.79998168889431442"/>
        </patternFill>
      </fill>
    </dxf>
    <dxf>
      <fill>
        <patternFill>
          <bgColor theme="0" tint="-0.24994659260841701"/>
        </patternFill>
      </fill>
    </dxf>
    <dxf>
      <fill>
        <patternFill>
          <bgColor theme="0" tint="-0.24994659260841701"/>
        </patternFill>
      </fill>
    </dxf>
    <dxf>
      <fill>
        <patternFill>
          <bgColor theme="4" tint="0.79998168889431442"/>
        </patternFill>
      </fill>
    </dxf>
    <dxf>
      <fill>
        <patternFill>
          <bgColor theme="4" tint="0.79998168889431442"/>
        </patternFill>
      </fill>
    </dxf>
    <dxf>
      <fill>
        <patternFill>
          <bgColor theme="0" tint="-0.24994659260841701"/>
        </patternFill>
      </fill>
    </dxf>
    <dxf>
      <fill>
        <patternFill patternType="none">
          <bgColor auto="1"/>
        </patternFill>
      </fill>
    </dxf>
    <dxf>
      <fill>
        <patternFill>
          <bgColor theme="5" tint="0.79998168889431442"/>
        </patternFill>
      </fill>
    </dxf>
    <dxf>
      <fill>
        <patternFill>
          <bgColor theme="0" tint="-0.24994659260841701"/>
        </patternFill>
      </fill>
    </dxf>
    <dxf>
      <fill>
        <patternFill>
          <bgColor theme="4" tint="0.79998168889431442"/>
        </patternFill>
      </fill>
    </dxf>
    <dxf>
      <fill>
        <patternFill>
          <bgColor theme="0"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tint="-0.24994659260841701"/>
        </patternFill>
      </fill>
    </dxf>
    <dxf>
      <fill>
        <patternFill patternType="none">
          <bgColor auto="1"/>
        </patternFill>
      </fill>
    </dxf>
    <dxf>
      <fill>
        <patternFill>
          <bgColor theme="5" tint="0.79998168889431442"/>
        </patternFill>
      </fill>
    </dxf>
    <dxf>
      <fill>
        <patternFill>
          <bgColor theme="0" tint="-0.24994659260841701"/>
        </patternFill>
      </fill>
    </dxf>
    <dxf>
      <fill>
        <patternFill>
          <bgColor theme="0" tint="-0.24994659260841701"/>
        </patternFill>
      </fill>
    </dxf>
    <dxf>
      <fill>
        <patternFill>
          <bgColor theme="4" tint="0.79998168889431442"/>
        </patternFill>
      </fill>
    </dxf>
    <dxf>
      <fill>
        <patternFill>
          <bgColor theme="0" tint="-0.24994659260841701"/>
        </patternFill>
      </fill>
    </dxf>
    <dxf>
      <fill>
        <patternFill>
          <bgColor theme="4" tint="0.79998168889431442"/>
        </patternFill>
      </fill>
    </dxf>
    <dxf>
      <fill>
        <patternFill>
          <bgColor theme="0" tint="-0.24994659260841701"/>
        </patternFill>
      </fill>
    </dxf>
    <dxf>
      <fill>
        <patternFill patternType="none">
          <bgColor auto="1"/>
        </patternFill>
      </fill>
    </dxf>
    <dxf>
      <fill>
        <patternFill>
          <bgColor theme="0" tint="-0.24994659260841701"/>
        </patternFill>
      </fill>
    </dxf>
    <dxf>
      <fill>
        <patternFill patternType="none">
          <bgColor auto="1"/>
        </patternFill>
      </fill>
    </dxf>
    <dxf>
      <fill>
        <patternFill>
          <bgColor theme="4" tint="0.79998168889431442"/>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numFmt numFmtId="183" formatCode="&quot;※寡婦に該当する場合は、「理由」を選択して下さい。&quot;"/>
    </dxf>
    <dxf>
      <numFmt numFmtId="183" formatCode="&quot;※寡婦に該当する場合は、「理由」を選択して下さい。&quot;"/>
    </dxf>
    <dxf>
      <fill>
        <patternFill>
          <bgColor theme="0" tint="-0.24994659260841701"/>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theme="4" tint="0.79998168889431442"/>
        </patternFill>
      </fill>
    </dxf>
    <dxf>
      <fill>
        <patternFill>
          <bgColor rgb="FFFFFF00"/>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theme="4" tint="0.79998168889431442"/>
        </patternFill>
      </fill>
    </dxf>
    <dxf>
      <fill>
        <patternFill>
          <bgColor rgb="FFFFFF00"/>
        </patternFill>
      </fill>
    </dxf>
    <dxf>
      <fill>
        <patternFill>
          <bgColor theme="4" tint="0.79998168889431442"/>
        </patternFill>
      </fill>
    </dxf>
    <dxf>
      <fill>
        <patternFill>
          <bgColor theme="4" tint="0.79998168889431442"/>
        </patternFill>
      </fill>
    </dxf>
    <dxf>
      <fill>
        <patternFill>
          <bgColor theme="5" tint="0.59996337778862885"/>
        </patternFill>
      </fill>
    </dxf>
    <dxf>
      <fill>
        <patternFill>
          <bgColor rgb="FFFFFF00"/>
        </patternFill>
      </fill>
    </dxf>
    <dxf>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patternType="none">
          <bgColor auto="1"/>
        </patternFill>
      </fill>
    </dxf>
    <dxf>
      <fill>
        <patternFill>
          <bgColor theme="0"/>
        </patternFill>
      </fill>
    </dxf>
    <dxf>
      <fill>
        <patternFill>
          <bgColor theme="0" tint="-0.24994659260841701"/>
        </patternFill>
      </fill>
    </dxf>
    <dxf>
      <fill>
        <patternFill>
          <bgColor theme="0"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003300"/>
      <color rgb="FFFFF7EB"/>
      <color rgb="FFCAFECB"/>
      <color rgb="FFDEF4FE"/>
      <color rgb="FFFEF3DE"/>
      <color rgb="FFFF9900"/>
      <color rgb="FFFAD0B0"/>
      <color rgb="FFFDEDCF"/>
      <color rgb="FFFFFFE1"/>
      <color rgb="FFFBDC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fmlaLink="$M$15"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3" Type="http://schemas.openxmlformats.org/officeDocument/2006/relationships/hyperlink" Target="#&#25511;&#38500;&#19968;&#35239;!A1"/><Relationship Id="rId2" Type="http://schemas.openxmlformats.org/officeDocument/2006/relationships/hyperlink" Target="#&#21454;&#20837;&#19968;&#35239;!A1"/><Relationship Id="rId1" Type="http://schemas.openxmlformats.org/officeDocument/2006/relationships/hyperlink" Target="#&#20491;&#20154;&#24773;&#22577;!A1"/><Relationship Id="rId6" Type="http://schemas.openxmlformats.org/officeDocument/2006/relationships/hyperlink" Target="https://logoform.jp/form/cZw4/808794" TargetMode="External"/><Relationship Id="rId5" Type="http://schemas.openxmlformats.org/officeDocument/2006/relationships/hyperlink" Target="https://www.nta.go.jp/taxes/shiraberu/shinkoku/kakutei.htm" TargetMode="External"/><Relationship Id="rId4" Type="http://schemas.openxmlformats.org/officeDocument/2006/relationships/hyperlink" Target="#&#20303;&#30003;!A1"/></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21463;&#20184;!A1"/><Relationship Id="rId1" Type="http://schemas.openxmlformats.org/officeDocument/2006/relationships/hyperlink" Target="#&#21454;&#20837;&#19968;&#35239;!A1"/></Relationships>
</file>

<file path=xl/drawings/_rels/drawing11.xml.rels><?xml version="1.0" encoding="UTF-8" standalone="yes"?>
<Relationships xmlns="http://schemas.openxmlformats.org/package/2006/relationships"><Relationship Id="rId3" Type="http://schemas.openxmlformats.org/officeDocument/2006/relationships/hyperlink" Target="#'&#21942;&#26989;&#12539;&#36786;&#26989;&#65288;&#35500;&#26126;&#36039;&#26009;&#65289;'!A1"/><Relationship Id="rId2" Type="http://schemas.openxmlformats.org/officeDocument/2006/relationships/hyperlink" Target="#&#21463;&#20184;!A1"/><Relationship Id="rId1" Type="http://schemas.openxmlformats.org/officeDocument/2006/relationships/hyperlink" Target="#&#21454;&#20837;&#19968;&#35239;!A1"/></Relationships>
</file>

<file path=xl/drawings/_rels/drawing12.xml.rels><?xml version="1.0" encoding="UTF-8" standalone="yes"?>
<Relationships xmlns="http://schemas.openxmlformats.org/package/2006/relationships"><Relationship Id="rId3" Type="http://schemas.openxmlformats.org/officeDocument/2006/relationships/hyperlink" Target="#'&#21942;&#26989;&#12539;&#36786;&#26989;&#65288;&#35500;&#26126;&#36039;&#26009;&#65289;'!A1"/><Relationship Id="rId2" Type="http://schemas.openxmlformats.org/officeDocument/2006/relationships/hyperlink" Target="#&#21463;&#20184;!A1"/><Relationship Id="rId1" Type="http://schemas.openxmlformats.org/officeDocument/2006/relationships/hyperlink" Target="#&#21454;&#20837;&#19968;&#35239;!A1"/></Relationships>
</file>

<file path=xl/drawings/_rels/drawing13.xml.rels><?xml version="1.0" encoding="UTF-8" standalone="yes"?>
<Relationships xmlns="http://schemas.openxmlformats.org/package/2006/relationships"><Relationship Id="rId3" Type="http://schemas.openxmlformats.org/officeDocument/2006/relationships/hyperlink" Target="#&#21463;&#20184;!A1"/><Relationship Id="rId2" Type="http://schemas.openxmlformats.org/officeDocument/2006/relationships/hyperlink" Target="#&#25511;&#38500;&#19968;&#35239;!A1"/><Relationship Id="rId1" Type="http://schemas.openxmlformats.org/officeDocument/2006/relationships/hyperlink" Target="#'&#31038;&#20445;&#65288;&#36039;&#26009;&#65289;'!A1"/></Relationships>
</file>

<file path=xl/drawings/_rels/drawing14.xml.rels><?xml version="1.0" encoding="UTF-8" standalone="yes"?>
<Relationships xmlns="http://schemas.openxmlformats.org/package/2006/relationships"><Relationship Id="rId3" Type="http://schemas.openxmlformats.org/officeDocument/2006/relationships/hyperlink" Target="#&#21463;&#20184;!A1"/><Relationship Id="rId2" Type="http://schemas.openxmlformats.org/officeDocument/2006/relationships/hyperlink" Target="#&#25511;&#38500;&#19968;&#35239;!A1"/><Relationship Id="rId1" Type="http://schemas.openxmlformats.org/officeDocument/2006/relationships/hyperlink" Target="#'&#29983;&#20445;&#25511;&#38500;&#65288;&#36039;&#26009;&#65289;'!A1"/></Relationships>
</file>

<file path=xl/drawings/_rels/drawing15.xml.rels><?xml version="1.0" encoding="UTF-8" standalone="yes"?>
<Relationships xmlns="http://schemas.openxmlformats.org/package/2006/relationships"><Relationship Id="rId3" Type="http://schemas.openxmlformats.org/officeDocument/2006/relationships/hyperlink" Target="#&#21463;&#20184;!A1"/><Relationship Id="rId2" Type="http://schemas.openxmlformats.org/officeDocument/2006/relationships/hyperlink" Target="#&#25511;&#38500;&#19968;&#35239;!A1"/><Relationship Id="rId1" Type="http://schemas.openxmlformats.org/officeDocument/2006/relationships/hyperlink" Target="#'&#22320;&#38663;&#20445;&#38522;&#65288;&#36039;&#26009;&#65289;'!A1"/></Relationships>
</file>

<file path=xl/drawings/_rels/drawing16.xml.rels><?xml version="1.0" encoding="UTF-8" standalone="yes"?>
<Relationships xmlns="http://schemas.openxmlformats.org/package/2006/relationships"><Relationship Id="rId2" Type="http://schemas.openxmlformats.org/officeDocument/2006/relationships/hyperlink" Target="#&#21463;&#20184;!A1"/><Relationship Id="rId1" Type="http://schemas.openxmlformats.org/officeDocument/2006/relationships/hyperlink" Target="#&#25511;&#38500;&#19968;&#35239;!A1"/></Relationships>
</file>

<file path=xl/drawings/_rels/drawing17.xml.rels><?xml version="1.0" encoding="UTF-8" standalone="yes"?>
<Relationships xmlns="http://schemas.openxmlformats.org/package/2006/relationships"><Relationship Id="rId3" Type="http://schemas.openxmlformats.org/officeDocument/2006/relationships/hyperlink" Target="#'&#37197;&#20598;&#32773;&#65288;&#29305;&#21029;&#65289;&#25511;&#38500;&#65288;&#36039;&#26009;&#65289;'!A1"/><Relationship Id="rId2" Type="http://schemas.openxmlformats.org/officeDocument/2006/relationships/hyperlink" Target="#&#21463;&#20184;!A1"/><Relationship Id="rId1" Type="http://schemas.openxmlformats.org/officeDocument/2006/relationships/hyperlink" Target="#&#25511;&#38500;&#19968;&#35239;!A1"/></Relationships>
</file>

<file path=xl/drawings/_rels/drawing18.xml.rels><?xml version="1.0" encoding="UTF-8" standalone="yes"?>
<Relationships xmlns="http://schemas.openxmlformats.org/package/2006/relationships"><Relationship Id="rId3" Type="http://schemas.openxmlformats.org/officeDocument/2006/relationships/hyperlink" Target="#'&#25206;&#39178;&#25511;&#38500;&#65288;&#36039;&#26009;&#65289;'!A1"/><Relationship Id="rId2" Type="http://schemas.openxmlformats.org/officeDocument/2006/relationships/hyperlink" Target="#&#21463;&#20184;!A1"/><Relationship Id="rId1" Type="http://schemas.openxmlformats.org/officeDocument/2006/relationships/hyperlink" Target="#&#25511;&#38500;&#19968;&#35239;!A1"/></Relationships>
</file>

<file path=xl/drawings/_rels/drawing19.xml.rels><?xml version="1.0" encoding="UTF-8" standalone="yes"?>
<Relationships xmlns="http://schemas.openxmlformats.org/package/2006/relationships"><Relationship Id="rId2" Type="http://schemas.openxmlformats.org/officeDocument/2006/relationships/hyperlink" Target="#&#12475;&#12523;&#12501;&#12513;&#12487;&#12451;&#12465;&#12540;&#12471;&#12519;&#12531;!A1"/><Relationship Id="rId1" Type="http://schemas.openxmlformats.org/officeDocument/2006/relationships/hyperlink" Target="#&#21307;&#30274;&#36027;&#25511;&#38500;!A1"/></Relationships>
</file>

<file path=xl/drawings/_rels/drawing2.xml.rels><?xml version="1.0" encoding="UTF-8" standalone="yes"?>
<Relationships xmlns="http://schemas.openxmlformats.org/package/2006/relationships"><Relationship Id="rId2" Type="http://schemas.openxmlformats.org/officeDocument/2006/relationships/hyperlink" Target="#&#21454;&#20837;&#19968;&#35239;!A1"/><Relationship Id="rId1" Type="http://schemas.openxmlformats.org/officeDocument/2006/relationships/hyperlink" Target="#&#21463;&#20184;!A1"/></Relationships>
</file>

<file path=xl/drawings/_rels/drawing20.xml.rels><?xml version="1.0" encoding="UTF-8" standalone="yes"?>
<Relationships xmlns="http://schemas.openxmlformats.org/package/2006/relationships"><Relationship Id="rId3" Type="http://schemas.openxmlformats.org/officeDocument/2006/relationships/hyperlink" Target="#'&#21307;&#30274;&#36027;&#25511;&#38500;&#65288;&#36039;&#26009;&#65289;'!A1"/><Relationship Id="rId2" Type="http://schemas.openxmlformats.org/officeDocument/2006/relationships/hyperlink" Target="#&#21463;&#20184;!A1"/><Relationship Id="rId1" Type="http://schemas.openxmlformats.org/officeDocument/2006/relationships/hyperlink" Target="#&#25511;&#38500;&#19968;&#35239;!A1"/></Relationships>
</file>

<file path=xl/drawings/_rels/drawing21.xml.rels><?xml version="1.0" encoding="UTF-8" standalone="yes"?>
<Relationships xmlns="http://schemas.openxmlformats.org/package/2006/relationships"><Relationship Id="rId3" Type="http://schemas.openxmlformats.org/officeDocument/2006/relationships/hyperlink" Target="#'&#12475;&#12523;&#12501;&#12513;&#12487;&#12451;&#12465;&#12540;&#12471;&#12519;&#12531;&#65288;&#36039;&#26009;&#65289;'!A1"/><Relationship Id="rId2" Type="http://schemas.openxmlformats.org/officeDocument/2006/relationships/hyperlink" Target="#&#21463;&#20184;!A1"/><Relationship Id="rId1" Type="http://schemas.openxmlformats.org/officeDocument/2006/relationships/hyperlink" Target="#&#25511;&#38500;&#19968;&#35239;!A1"/></Relationships>
</file>

<file path=xl/drawings/_rels/drawing22.xml.rels><?xml version="1.0" encoding="UTF-8" standalone="yes"?>
<Relationships xmlns="http://schemas.openxmlformats.org/package/2006/relationships"><Relationship Id="rId3" Type="http://schemas.openxmlformats.org/officeDocument/2006/relationships/hyperlink" Target="#&#21942;&#26989;&#12539;&#36786;&#26989;!A1"/><Relationship Id="rId2" Type="http://schemas.openxmlformats.org/officeDocument/2006/relationships/hyperlink" Target="#&#19981;&#21205;&#29987;!A1"/><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hyperlink" Target="#&#31038;&#20445;&#25511;&#38500;!A1"/><Relationship Id="rId4" Type="http://schemas.openxmlformats.org/officeDocument/2006/relationships/image" Target="../media/image6.png"/></Relationships>
</file>

<file path=xl/drawings/_rels/drawing24.xml.rels><?xml version="1.0" encoding="UTF-8" standalone="yes"?>
<Relationships xmlns="http://schemas.openxmlformats.org/package/2006/relationships"><Relationship Id="rId3" Type="http://schemas.openxmlformats.org/officeDocument/2006/relationships/hyperlink" Target="#&#29983;&#21629;&#20445;&#38522;&#26009;&#25511;&#38500;!A1"/><Relationship Id="rId2" Type="http://schemas.openxmlformats.org/officeDocument/2006/relationships/image" Target="../media/image8.png"/><Relationship Id="rId1" Type="http://schemas.openxmlformats.org/officeDocument/2006/relationships/image" Target="../media/image7.png"/></Relationships>
</file>

<file path=xl/drawings/_rels/drawing25.xml.rels><?xml version="1.0" encoding="UTF-8" standalone="yes"?>
<Relationships xmlns="http://schemas.openxmlformats.org/package/2006/relationships"><Relationship Id="rId3" Type="http://schemas.microsoft.com/office/2007/relationships/hdphoto" Target="../media/hdphoto2.wdp"/><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hyperlink" Target="#&#22320;&#38663;&#20445;&#38522;!A1"/></Relationships>
</file>

<file path=xl/drawings/_rels/drawing2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3.wdp"/><Relationship Id="rId1" Type="http://schemas.openxmlformats.org/officeDocument/2006/relationships/image" Target="../media/image11.png"/><Relationship Id="rId5" Type="http://schemas.openxmlformats.org/officeDocument/2006/relationships/hyperlink" Target="#'&#37197;&#20598;&#32773;&#65288;&#29305;&#21029;&#65289;&#25511;&#38500;'!A1"/><Relationship Id="rId4" Type="http://schemas.microsoft.com/office/2007/relationships/hdphoto" Target="../media/hdphoto4.wdp"/></Relationships>
</file>

<file path=xl/drawings/_rels/drawing27.xml.rels><?xml version="1.0" encoding="UTF-8" standalone="yes"?>
<Relationships xmlns="http://schemas.openxmlformats.org/package/2006/relationships"><Relationship Id="rId3" Type="http://schemas.microsoft.com/office/2007/relationships/hdphoto" Target="../media/hdphoto4.wdp"/><Relationship Id="rId2" Type="http://schemas.openxmlformats.org/officeDocument/2006/relationships/image" Target="../media/image12.png"/><Relationship Id="rId1" Type="http://schemas.openxmlformats.org/officeDocument/2006/relationships/image" Target="../media/image13.png"/><Relationship Id="rId4" Type="http://schemas.openxmlformats.org/officeDocument/2006/relationships/hyperlink" Target="#&#25206;&#39178;&#25511;&#38500;!A1"/></Relationships>
</file>

<file path=xl/drawings/_rels/drawing28.xml.rels><?xml version="1.0" encoding="UTF-8" standalone="yes"?>
<Relationships xmlns="http://schemas.openxmlformats.org/package/2006/relationships"><Relationship Id="rId3" Type="http://schemas.openxmlformats.org/officeDocument/2006/relationships/image" Target="../media/image15.png"/><Relationship Id="rId2" Type="http://schemas.microsoft.com/office/2007/relationships/hdphoto" Target="../media/hdphoto5.wdp"/><Relationship Id="rId1" Type="http://schemas.openxmlformats.org/officeDocument/2006/relationships/image" Target="../media/image14.png"/><Relationship Id="rId5" Type="http://schemas.openxmlformats.org/officeDocument/2006/relationships/hyperlink" Target="#&#21307;&#30274;&#36027;&#25511;&#38500;!A1"/><Relationship Id="rId4" Type="http://schemas.microsoft.com/office/2007/relationships/hdphoto" Target="../media/hdphoto6.wdp"/></Relationships>
</file>

<file path=xl/drawings/_rels/drawing29.xml.rels><?xml version="1.0" encoding="UTF-8" standalone="yes"?>
<Relationships xmlns="http://schemas.openxmlformats.org/package/2006/relationships"><Relationship Id="rId3" Type="http://schemas.openxmlformats.org/officeDocument/2006/relationships/hyperlink" Target="#&#12475;&#12523;&#12501;&#12513;&#12487;&#12451;&#12465;&#12540;&#12471;&#12519;&#12531;!A1"/><Relationship Id="rId2" Type="http://schemas.microsoft.com/office/2007/relationships/hdphoto" Target="../media/hdphoto7.wdp"/><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3" Type="http://schemas.openxmlformats.org/officeDocument/2006/relationships/hyperlink" Target="#&#19981;&#21205;&#29987;!A1"/><Relationship Id="rId7" Type="http://schemas.openxmlformats.org/officeDocument/2006/relationships/hyperlink" Target="#&#25511;&#38500;&#19968;&#35239;!A1"/><Relationship Id="rId2" Type="http://schemas.openxmlformats.org/officeDocument/2006/relationships/hyperlink" Target="#&#21942;&#26989;&#12539;&#36786;&#26989;!A1"/><Relationship Id="rId1" Type="http://schemas.openxmlformats.org/officeDocument/2006/relationships/hyperlink" Target="#&#32102;&#19982;!A1"/><Relationship Id="rId6" Type="http://schemas.openxmlformats.org/officeDocument/2006/relationships/hyperlink" Target="#&#21463;&#20184;!A1"/><Relationship Id="rId5" Type="http://schemas.openxmlformats.org/officeDocument/2006/relationships/hyperlink" Target="#&#24180;&#37329;&#20197;&#22806;&#38609;&#25152;&#24471;!A1"/><Relationship Id="rId4" Type="http://schemas.openxmlformats.org/officeDocument/2006/relationships/hyperlink" Target="#&#24180;&#40802;&#30906;&#35469;!A1"/></Relationships>
</file>

<file path=xl/drawings/_rels/drawing4.xml.rels><?xml version="1.0" encoding="UTF-8" standalone="yes"?>
<Relationships xmlns="http://schemas.openxmlformats.org/package/2006/relationships"><Relationship Id="rId8" Type="http://schemas.openxmlformats.org/officeDocument/2006/relationships/hyperlink" Target="#'&#21307;&#30274;&#36027;&#25511;&#38500;&#12288;&#12507;&#12540;&#12512;'!A1"/><Relationship Id="rId3" Type="http://schemas.openxmlformats.org/officeDocument/2006/relationships/hyperlink" Target="#&#29983;&#21629;&#20445;&#38522;&#26009;&#25511;&#38500;!A1"/><Relationship Id="rId7" Type="http://schemas.openxmlformats.org/officeDocument/2006/relationships/hyperlink" Target="#&#25206;&#39178;&#25511;&#38500;!A1"/><Relationship Id="rId2" Type="http://schemas.openxmlformats.org/officeDocument/2006/relationships/hyperlink" Target="#&#21463;&#20184;!A1"/><Relationship Id="rId1" Type="http://schemas.openxmlformats.org/officeDocument/2006/relationships/hyperlink" Target="#&#31038;&#20445;&#25511;&#38500;!A1"/><Relationship Id="rId6" Type="http://schemas.openxmlformats.org/officeDocument/2006/relationships/hyperlink" Target="#'&#37197;&#20598;&#32773;&#65288;&#29305;&#21029;&#65289;&#25511;&#38500;'!A1"/><Relationship Id="rId5" Type="http://schemas.openxmlformats.org/officeDocument/2006/relationships/hyperlink" Target="#&#26412;&#20154;&#25511;&#38500;!A1"/><Relationship Id="rId4" Type="http://schemas.openxmlformats.org/officeDocument/2006/relationships/hyperlink" Target="#&#22320;&#38663;&#20445;&#38522;!A1"/><Relationship Id="rId9" Type="http://schemas.openxmlformats.org/officeDocument/2006/relationships/hyperlink" Target="#&#21454;&#20837;&#19968;&#35239;!A1"/></Relationships>
</file>

<file path=xl/drawings/_rels/drawing5.xml.rels><?xml version="1.0" encoding="UTF-8" standalone="yes"?>
<Relationships xmlns="http://schemas.openxmlformats.org/package/2006/relationships"><Relationship Id="rId2" Type="http://schemas.openxmlformats.org/officeDocument/2006/relationships/hyperlink" Target="#'&#21307;&#30274;&#36027;&#25511;&#38500;&#12288;&#12507;&#12540;&#12512;'!A1"/><Relationship Id="rId1" Type="http://schemas.openxmlformats.org/officeDocument/2006/relationships/hyperlink" Target="#&#21463;&#20184;!A1"/></Relationships>
</file>

<file path=xl/drawings/_rels/drawing6.xml.rels><?xml version="1.0" encoding="UTF-8" standalone="yes"?>
<Relationships xmlns="http://schemas.openxmlformats.org/package/2006/relationships"><Relationship Id="rId3" Type="http://schemas.openxmlformats.org/officeDocument/2006/relationships/hyperlink" Target="#&#21463;&#20184;!A1"/><Relationship Id="rId2" Type="http://schemas.openxmlformats.org/officeDocument/2006/relationships/hyperlink" Target="#&#21454;&#20837;&#19968;&#35239;!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24180;&#37329;&#65288;65&#27507;&#20197;&#19979;&#65289;'!A1"/><Relationship Id="rId1" Type="http://schemas.openxmlformats.org/officeDocument/2006/relationships/hyperlink" Target="#'&#24180;&#37329;&#65288;65&#27507;&#20197;&#19978;&#65289;'!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1463;&#20184;!A1"/><Relationship Id="rId1" Type="http://schemas.openxmlformats.org/officeDocument/2006/relationships/hyperlink" Target="#&#21454;&#20837;&#19968;&#35239;!A1"/></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21463;&#20184;!A1"/><Relationship Id="rId1" Type="http://schemas.openxmlformats.org/officeDocument/2006/relationships/hyperlink" Target="#&#21454;&#20837;&#19968;&#35239;!A1"/></Relationships>
</file>

<file path=xl/drawings/drawing1.xml><?xml version="1.0" encoding="utf-8"?>
<xdr:wsDr xmlns:xdr="http://schemas.openxmlformats.org/drawingml/2006/spreadsheetDrawing" xmlns:a="http://schemas.openxmlformats.org/drawingml/2006/main">
  <xdr:twoCellAnchor>
    <xdr:from>
      <xdr:col>0</xdr:col>
      <xdr:colOff>66675</xdr:colOff>
      <xdr:row>7</xdr:row>
      <xdr:rowOff>104774</xdr:rowOff>
    </xdr:from>
    <xdr:to>
      <xdr:col>17</xdr:col>
      <xdr:colOff>171451</xdr:colOff>
      <xdr:row>36</xdr:row>
      <xdr:rowOff>104774</xdr:rowOff>
    </xdr:to>
    <xdr:grpSp>
      <xdr:nvGrpSpPr>
        <xdr:cNvPr id="26" name="グループ化 25"/>
        <xdr:cNvGrpSpPr/>
      </xdr:nvGrpSpPr>
      <xdr:grpSpPr>
        <a:xfrm>
          <a:off x="66675" y="1415742"/>
          <a:ext cx="3750905" cy="6052984"/>
          <a:chOff x="19050" y="1276349"/>
          <a:chExt cx="3591463" cy="5800844"/>
        </a:xfrm>
      </xdr:grpSpPr>
      <xdr:sp macro="" textlink="">
        <xdr:nvSpPr>
          <xdr:cNvPr id="25" name="正方形/長方形 24"/>
          <xdr:cNvSpPr/>
        </xdr:nvSpPr>
        <xdr:spPr>
          <a:xfrm>
            <a:off x="2752725" y="1276351"/>
            <a:ext cx="857788" cy="3151639"/>
          </a:xfrm>
          <a:prstGeom prst="rect">
            <a:avLst/>
          </a:prstGeom>
          <a:solidFill>
            <a:srgbClr val="FFF7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正方形/長方形 22"/>
          <xdr:cNvSpPr/>
        </xdr:nvSpPr>
        <xdr:spPr>
          <a:xfrm>
            <a:off x="19050" y="1276349"/>
            <a:ext cx="3295258" cy="5800844"/>
          </a:xfrm>
          <a:prstGeom prst="rect">
            <a:avLst/>
          </a:prstGeom>
          <a:solidFill>
            <a:srgbClr val="FFF7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57149</xdr:colOff>
      <xdr:row>0</xdr:row>
      <xdr:rowOff>38735</xdr:rowOff>
    </xdr:from>
    <xdr:to>
      <xdr:col>50</xdr:col>
      <xdr:colOff>123825</xdr:colOff>
      <xdr:row>4</xdr:row>
      <xdr:rowOff>0</xdr:rowOff>
    </xdr:to>
    <xdr:sp macro="" textlink="">
      <xdr:nvSpPr>
        <xdr:cNvPr id="2" name="正方形/長方形 1"/>
        <xdr:cNvSpPr/>
      </xdr:nvSpPr>
      <xdr:spPr>
        <a:xfrm>
          <a:off x="57149" y="38735"/>
          <a:ext cx="10258426" cy="799465"/>
        </a:xfrm>
        <a:prstGeom prst="rect">
          <a:avLst/>
        </a:prstGeom>
        <a:solidFill>
          <a:schemeClr val="accent6">
            <a:alpha val="50000"/>
          </a:schemeClr>
        </a:solidFill>
        <a:ln>
          <a:noFill/>
        </a:ln>
      </xdr:spPr>
      <xdr:style>
        <a:lnRef idx="0">
          <a:srgbClr val="000000"/>
        </a:lnRef>
        <a:fillRef idx="0">
          <a:srgbClr val="000000"/>
        </a:fillRef>
        <a:effectRef idx="0">
          <a:srgbClr val="000000"/>
        </a:effectRef>
        <a:fontRef idx="minor">
          <a:schemeClr val="lt1"/>
        </a:fontRef>
      </xdr:style>
      <xdr:txBody>
        <a:bodyPr vertOverflow="clip" horzOverflow="clip" rtlCol="0" anchor="ctr"/>
        <a:lstStyle/>
        <a:p>
          <a:pPr algn="ctr"/>
          <a:r>
            <a:rPr kumimoji="1" lang="ja-JP" altLang="en-US" sz="4800" b="1" cap="none" spc="0">
              <a:ln w="6600">
                <a:solidFill>
                  <a:schemeClr val="accent6">
                    <a:lumMod val="50000"/>
                  </a:schemeClr>
                </a:solidFill>
                <a:prstDash val="solid"/>
              </a:ln>
              <a:solidFill>
                <a:srgbClr val="00B050"/>
              </a:solidFill>
              <a:effectLst/>
            </a:rPr>
            <a:t>住民税申告書　作成ツール</a:t>
          </a:r>
        </a:p>
      </xdr:txBody>
    </xdr:sp>
    <xdr:clientData/>
  </xdr:twoCellAnchor>
  <xdr:twoCellAnchor>
    <xdr:from>
      <xdr:col>1</xdr:col>
      <xdr:colOff>47625</xdr:colOff>
      <xdr:row>11</xdr:row>
      <xdr:rowOff>19683</xdr:rowOff>
    </xdr:from>
    <xdr:to>
      <xdr:col>14</xdr:col>
      <xdr:colOff>257175</xdr:colOff>
      <xdr:row>13</xdr:row>
      <xdr:rowOff>172084</xdr:rowOff>
    </xdr:to>
    <xdr:sp macro="" textlink="">
      <xdr:nvSpPr>
        <xdr:cNvPr id="3" name="正方形/長方形 2">
          <a:hlinkClick xmlns:r="http://schemas.openxmlformats.org/officeDocument/2006/relationships" r:id="rId1"/>
        </xdr:cNvPr>
        <xdr:cNvSpPr/>
      </xdr:nvSpPr>
      <xdr:spPr>
        <a:xfrm>
          <a:off x="295275" y="2048508"/>
          <a:ext cx="2847975" cy="628651"/>
        </a:xfrm>
        <a:prstGeom prst="rect">
          <a:avLst/>
        </a:prstGeom>
        <a:effectLst>
          <a:outerShdw blurRad="50800" dist="38100" dir="2700000" algn="tl" rotWithShape="0">
            <a:prstClr val="black">
              <a:alpha val="40000"/>
            </a:prstClr>
          </a:outerShdw>
        </a:effectLst>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600" b="1" baseline="0"/>
            <a:t> </a:t>
          </a:r>
          <a:r>
            <a:rPr kumimoji="1" lang="ja-JP" altLang="en-US" sz="1800" b="1"/>
            <a:t>１．個人情報</a:t>
          </a:r>
        </a:p>
      </xdr:txBody>
    </xdr:sp>
    <xdr:clientData/>
  </xdr:twoCellAnchor>
  <xdr:twoCellAnchor>
    <xdr:from>
      <xdr:col>1</xdr:col>
      <xdr:colOff>47625</xdr:colOff>
      <xdr:row>14</xdr:row>
      <xdr:rowOff>95248</xdr:rowOff>
    </xdr:from>
    <xdr:to>
      <xdr:col>14</xdr:col>
      <xdr:colOff>257175</xdr:colOff>
      <xdr:row>17</xdr:row>
      <xdr:rowOff>9524</xdr:rowOff>
    </xdr:to>
    <xdr:sp macro="" textlink="">
      <xdr:nvSpPr>
        <xdr:cNvPr id="5" name="正方形/長方形 4">
          <a:hlinkClick xmlns:r="http://schemas.openxmlformats.org/officeDocument/2006/relationships" r:id="rId2"/>
        </xdr:cNvPr>
        <xdr:cNvSpPr/>
      </xdr:nvSpPr>
      <xdr:spPr>
        <a:xfrm>
          <a:off x="295275" y="2838448"/>
          <a:ext cx="2847975" cy="628651"/>
        </a:xfrm>
        <a:prstGeom prst="rect">
          <a:avLst/>
        </a:prstGeom>
        <a:effectLst>
          <a:outerShdw blurRad="50800" dist="38100" dir="2700000" algn="tl" rotWithShape="0">
            <a:prstClr val="black">
              <a:alpha val="40000"/>
            </a:prstClr>
          </a:outerShdw>
        </a:effectLst>
        <a:scene3d>
          <a:camera prst="orthographicFront"/>
          <a:lightRig rig="threePt" dir="t"/>
        </a:scene3d>
        <a:sp3d>
          <a:bevelT/>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600" b="1"/>
            <a:t> </a:t>
          </a:r>
          <a:r>
            <a:rPr kumimoji="1" lang="ja-JP" altLang="en-US" sz="1800" b="1"/>
            <a:t>２．収　入</a:t>
          </a:r>
        </a:p>
      </xdr:txBody>
    </xdr:sp>
    <xdr:clientData/>
  </xdr:twoCellAnchor>
  <xdr:twoCellAnchor>
    <xdr:from>
      <xdr:col>1</xdr:col>
      <xdr:colOff>38100</xdr:colOff>
      <xdr:row>17</xdr:row>
      <xdr:rowOff>151763</xdr:rowOff>
    </xdr:from>
    <xdr:to>
      <xdr:col>14</xdr:col>
      <xdr:colOff>247650</xdr:colOff>
      <xdr:row>20</xdr:row>
      <xdr:rowOff>66039</xdr:rowOff>
    </xdr:to>
    <xdr:sp macro="" textlink="">
      <xdr:nvSpPr>
        <xdr:cNvPr id="6" name="正方形/長方形 5">
          <a:hlinkClick xmlns:r="http://schemas.openxmlformats.org/officeDocument/2006/relationships" r:id="rId3"/>
        </xdr:cNvPr>
        <xdr:cNvSpPr/>
      </xdr:nvSpPr>
      <xdr:spPr>
        <a:xfrm>
          <a:off x="285750" y="3609338"/>
          <a:ext cx="2847975" cy="628651"/>
        </a:xfrm>
        <a:prstGeom prst="rect">
          <a:avLst/>
        </a:prstGeom>
        <a:effectLst>
          <a:outerShdw blurRad="50800" dist="38100" dir="2700000" algn="tl" rotWithShape="0">
            <a:prstClr val="black">
              <a:alpha val="40000"/>
            </a:prstClr>
          </a:outerShdw>
        </a:effectLst>
        <a:scene3d>
          <a:camera prst="orthographicFront"/>
          <a:lightRig rig="threePt" dir="t"/>
        </a:scene3d>
        <a:sp3d>
          <a:bevelT/>
        </a:sp3d>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600" b="1"/>
            <a:t> </a:t>
          </a:r>
          <a:r>
            <a:rPr kumimoji="1" lang="ja-JP" altLang="en-US" sz="1800" b="1"/>
            <a:t>３．控　除</a:t>
          </a:r>
        </a:p>
      </xdr:txBody>
    </xdr:sp>
    <xdr:clientData/>
  </xdr:twoCellAnchor>
  <xdr:twoCellAnchor>
    <xdr:from>
      <xdr:col>1</xdr:col>
      <xdr:colOff>38100</xdr:colOff>
      <xdr:row>20</xdr:row>
      <xdr:rowOff>209548</xdr:rowOff>
    </xdr:from>
    <xdr:to>
      <xdr:col>14</xdr:col>
      <xdr:colOff>247650</xdr:colOff>
      <xdr:row>24</xdr:row>
      <xdr:rowOff>28574</xdr:rowOff>
    </xdr:to>
    <xdr:sp macro="" textlink="">
      <xdr:nvSpPr>
        <xdr:cNvPr id="7" name="正方形/長方形 6">
          <a:hlinkClick xmlns:r="http://schemas.openxmlformats.org/officeDocument/2006/relationships" r:id="rId4"/>
        </xdr:cNvPr>
        <xdr:cNvSpPr/>
      </xdr:nvSpPr>
      <xdr:spPr>
        <a:xfrm>
          <a:off x="285750" y="4381498"/>
          <a:ext cx="2847975" cy="628651"/>
        </a:xfrm>
        <a:prstGeom prst="rect">
          <a:avLst/>
        </a:prstGeom>
        <a:effectLst>
          <a:outerShdw blurRad="50800" dist="38100" dir="2700000" algn="tl" rotWithShape="0">
            <a:prstClr val="black">
              <a:alpha val="40000"/>
            </a:prstClr>
          </a:outerShdw>
        </a:effectLst>
        <a:scene3d>
          <a:camera prst="orthographicFront"/>
          <a:lightRig rig="threePt" dir="t"/>
        </a:scene3d>
        <a:sp3d>
          <a:bevelT/>
        </a:sp3d>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r>
            <a:rPr kumimoji="1" lang="ja-JP" altLang="en-US" sz="1600" b="1"/>
            <a:t> </a:t>
          </a:r>
          <a:r>
            <a:rPr kumimoji="1" lang="ja-JP" altLang="en-US" sz="1800" b="1"/>
            <a:t>４．住民税申告書</a:t>
          </a:r>
          <a:r>
            <a:rPr kumimoji="1" lang="ja-JP" altLang="en-US" sz="1800" b="1" baseline="0"/>
            <a:t>  </a:t>
          </a:r>
          <a:r>
            <a:rPr kumimoji="1" lang="ja-JP" altLang="en-US" sz="1800" b="1"/>
            <a:t>完成</a:t>
          </a:r>
        </a:p>
      </xdr:txBody>
    </xdr:sp>
    <xdr:clientData/>
  </xdr:twoCellAnchor>
  <xdr:twoCellAnchor>
    <xdr:from>
      <xdr:col>6</xdr:col>
      <xdr:colOff>152400</xdr:colOff>
      <xdr:row>13</xdr:row>
      <xdr:rowOff>190500</xdr:rowOff>
    </xdr:from>
    <xdr:to>
      <xdr:col>9</xdr:col>
      <xdr:colOff>38100</xdr:colOff>
      <xdr:row>14</xdr:row>
      <xdr:rowOff>123825</xdr:rowOff>
    </xdr:to>
    <xdr:sp macro="" textlink="">
      <xdr:nvSpPr>
        <xdr:cNvPr id="8" name="下矢印 7"/>
        <xdr:cNvSpPr/>
      </xdr:nvSpPr>
      <xdr:spPr>
        <a:xfrm>
          <a:off x="1400175" y="2695575"/>
          <a:ext cx="485775" cy="171450"/>
        </a:xfrm>
        <a:prstGeom prst="downArrow">
          <a:avLst/>
        </a:prstGeom>
        <a:solidFill>
          <a:srgbClr val="FF0000"/>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142875</xdr:colOff>
      <xdr:row>17</xdr:row>
      <xdr:rowOff>0</xdr:rowOff>
    </xdr:from>
    <xdr:to>
      <xdr:col>9</xdr:col>
      <xdr:colOff>28575</xdr:colOff>
      <xdr:row>17</xdr:row>
      <xdr:rowOff>170736</xdr:rowOff>
    </xdr:to>
    <xdr:sp macro="" textlink="">
      <xdr:nvSpPr>
        <xdr:cNvPr id="9" name="下矢印 8"/>
        <xdr:cNvSpPr/>
      </xdr:nvSpPr>
      <xdr:spPr>
        <a:xfrm>
          <a:off x="1390650" y="3457575"/>
          <a:ext cx="485775" cy="170736"/>
        </a:xfrm>
        <a:prstGeom prst="downArrow">
          <a:avLst/>
        </a:prstGeom>
        <a:solidFill>
          <a:srgbClr val="FF0000"/>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133350</xdr:colOff>
      <xdr:row>20</xdr:row>
      <xdr:rowOff>57150</xdr:rowOff>
    </xdr:from>
    <xdr:to>
      <xdr:col>9</xdr:col>
      <xdr:colOff>19050</xdr:colOff>
      <xdr:row>20</xdr:row>
      <xdr:rowOff>227886</xdr:rowOff>
    </xdr:to>
    <xdr:sp macro="" textlink="">
      <xdr:nvSpPr>
        <xdr:cNvPr id="10" name="下矢印 9"/>
        <xdr:cNvSpPr/>
      </xdr:nvSpPr>
      <xdr:spPr>
        <a:xfrm>
          <a:off x="1381125" y="4229100"/>
          <a:ext cx="485775" cy="170736"/>
        </a:xfrm>
        <a:prstGeom prst="downArrow">
          <a:avLst/>
        </a:prstGeom>
        <a:solidFill>
          <a:srgbClr val="FF0000"/>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133349</xdr:colOff>
      <xdr:row>7</xdr:row>
      <xdr:rowOff>152400</xdr:rowOff>
    </xdr:from>
    <xdr:to>
      <xdr:col>17</xdr:col>
      <xdr:colOff>76199</xdr:colOff>
      <xdr:row>10</xdr:row>
      <xdr:rowOff>104776</xdr:rowOff>
    </xdr:to>
    <xdr:sp macro="" textlink="">
      <xdr:nvSpPr>
        <xdr:cNvPr id="15" name="正方形/長方形 14"/>
        <xdr:cNvSpPr/>
      </xdr:nvSpPr>
      <xdr:spPr>
        <a:xfrm>
          <a:off x="133349" y="1466850"/>
          <a:ext cx="3533775" cy="514351"/>
        </a:xfrm>
        <a:prstGeom prst="rect">
          <a:avLst/>
        </a:prstGeom>
        <a:solidFill>
          <a:srgbClr val="FAD0B0"/>
        </a:solidFill>
        <a:ln w="28575">
          <a:solidFill>
            <a:srgbClr val="FF99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0" cap="none" spc="0">
              <a:ln w="0">
                <a:solidFill>
                  <a:sysClr val="windowText" lastClr="000000"/>
                </a:solidFill>
              </a:ln>
              <a:solidFill>
                <a:sysClr val="windowText" lastClr="000000"/>
              </a:solidFill>
              <a:effectLst>
                <a:outerShdw blurRad="38100" dist="25400" dir="5400000" algn="ctr" rotWithShape="0">
                  <a:srgbClr val="6E747A">
                    <a:alpha val="43000"/>
                  </a:srgbClr>
                </a:outerShdw>
              </a:effectLst>
              <a:latin typeface="+mj-ea"/>
              <a:ea typeface="+mj-ea"/>
            </a:rPr>
            <a:t>順番に↓ボタンをクリックし、入力して下さい。</a:t>
          </a:r>
        </a:p>
      </xdr:txBody>
    </xdr:sp>
    <xdr:clientData/>
  </xdr:twoCellAnchor>
  <xdr:twoCellAnchor>
    <xdr:from>
      <xdr:col>32</xdr:col>
      <xdr:colOff>28575</xdr:colOff>
      <xdr:row>22</xdr:row>
      <xdr:rowOff>66675</xdr:rowOff>
    </xdr:from>
    <xdr:to>
      <xdr:col>50</xdr:col>
      <xdr:colOff>19051</xdr:colOff>
      <xdr:row>34</xdr:row>
      <xdr:rowOff>114300</xdr:rowOff>
    </xdr:to>
    <xdr:grpSp>
      <xdr:nvGrpSpPr>
        <xdr:cNvPr id="4" name="グループ化 3"/>
        <xdr:cNvGrpSpPr/>
      </xdr:nvGrpSpPr>
      <xdr:grpSpPr>
        <a:xfrm>
          <a:off x="6747285" y="4747240"/>
          <a:ext cx="3677572" cy="2311092"/>
          <a:chOff x="6323545" y="4431157"/>
          <a:chExt cx="2156103" cy="1724506"/>
        </a:xfrm>
      </xdr:grpSpPr>
      <xdr:sp macro="" textlink="">
        <xdr:nvSpPr>
          <xdr:cNvPr id="20" name="角丸四角形 19"/>
          <xdr:cNvSpPr/>
        </xdr:nvSpPr>
        <xdr:spPr>
          <a:xfrm>
            <a:off x="6323545" y="4431157"/>
            <a:ext cx="2156103" cy="1724506"/>
          </a:xfrm>
          <a:prstGeom prst="roundRect">
            <a:avLst>
              <a:gd name="adj" fmla="val 3304"/>
            </a:avLst>
          </a:prstGeom>
          <a:solidFill>
            <a:schemeClr val="accent1">
              <a:lumMod val="60000"/>
              <a:lumOff val="40000"/>
              <a:alpha val="50000"/>
            </a:schemeClr>
          </a:solidFill>
          <a:ln>
            <a:solidFill>
              <a:schemeClr val="accent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sp macro="" textlink="">
        <xdr:nvSpPr>
          <xdr:cNvPr id="21" name="角丸四角形 20">
            <a:hlinkClick xmlns:r="http://schemas.openxmlformats.org/officeDocument/2006/relationships" r:id="rId5"/>
          </xdr:cNvPr>
          <xdr:cNvSpPr/>
        </xdr:nvSpPr>
        <xdr:spPr>
          <a:xfrm>
            <a:off x="6460804" y="5297017"/>
            <a:ext cx="1909017" cy="768544"/>
          </a:xfrm>
          <a:prstGeom prst="roundRect">
            <a:avLst/>
          </a:prstGeom>
          <a:solidFill>
            <a:srgbClr val="00B0F0"/>
          </a:solidFill>
          <a:ln>
            <a:noFill/>
          </a:ln>
          <a:effectLst>
            <a:outerShdw blurRad="44450" dist="27940" dir="5400000" sx="103000" sy="103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u="none" cap="none" spc="50">
                <a:ln w="9525" cmpd="sng">
                  <a:solidFill>
                    <a:schemeClr val="accent1"/>
                  </a:solidFill>
                  <a:prstDash val="solid"/>
                </a:ln>
                <a:solidFill>
                  <a:sysClr val="windowText" lastClr="000000"/>
                </a:solidFill>
                <a:effectLst>
                  <a:glow rad="38100">
                    <a:schemeClr val="accent1">
                      <a:alpha val="40000"/>
                    </a:schemeClr>
                  </a:glow>
                </a:effectLst>
                <a:latin typeface="AR Pゴシック体S"/>
                <a:ea typeface="AR Pゴシック体S"/>
              </a:rPr>
              <a:t>確定申告はこちら</a:t>
            </a:r>
            <a:endParaRPr kumimoji="1" lang="ja-JP" altLang="en-US" sz="2000" b="1" u="none" cap="none" spc="50">
              <a:ln w="9525" cmpd="sng">
                <a:solidFill>
                  <a:schemeClr val="accent1"/>
                </a:solidFill>
                <a:prstDash val="solid"/>
              </a:ln>
              <a:solidFill>
                <a:sysClr val="windowText" lastClr="000000"/>
              </a:solidFill>
              <a:effectLst>
                <a:glow rad="38100">
                  <a:schemeClr val="accent1">
                    <a:alpha val="40000"/>
                  </a:schemeClr>
                </a:glow>
              </a:effectLst>
              <a:latin typeface="AR Pゴシック体S"/>
              <a:ea typeface="AR Pゴシック体S"/>
            </a:endParaRPr>
          </a:p>
        </xdr:txBody>
      </xdr:sp>
    </xdr:grpSp>
    <xdr:clientData/>
  </xdr:twoCellAnchor>
  <xdr:twoCellAnchor>
    <xdr:from>
      <xdr:col>32</xdr:col>
      <xdr:colOff>106424</xdr:colOff>
      <xdr:row>22</xdr:row>
      <xdr:rowOff>133350</xdr:rowOff>
    </xdr:from>
    <xdr:to>
      <xdr:col>49</xdr:col>
      <xdr:colOff>103760</xdr:colOff>
      <xdr:row>27</xdr:row>
      <xdr:rowOff>133350</xdr:rowOff>
    </xdr:to>
    <xdr:sp macro="" textlink="">
      <xdr:nvSpPr>
        <xdr:cNvPr id="22" name="正方形/長方形 21"/>
        <xdr:cNvSpPr/>
      </xdr:nvSpPr>
      <xdr:spPr>
        <a:xfrm>
          <a:off x="6697724" y="4695825"/>
          <a:ext cx="3397761" cy="962025"/>
        </a:xfrm>
        <a:prstGeom prst="rect">
          <a:avLst/>
        </a:prstGeom>
        <a:solidFill>
          <a:sysClr val="window" lastClr="FFFFFF"/>
        </a:solidFill>
        <a:ln w="28575">
          <a:solidFill>
            <a:schemeClr val="accent5">
              <a:lumMod val="75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600" b="1" cap="none" spc="0">
              <a:ln w="6350">
                <a:solidFill>
                  <a:sysClr val="windowText" lastClr="000000"/>
                </a:solidFill>
                <a:prstDash val="solid"/>
              </a:ln>
              <a:solidFill>
                <a:schemeClr val="accent5"/>
              </a:solidFill>
              <a:effectLst/>
            </a:rPr>
            <a:t>所得税の</a:t>
          </a:r>
          <a:r>
            <a:rPr kumimoji="1" lang="ja-JP" altLang="en-US" sz="2000" b="1" u="sng" cap="none" spc="0">
              <a:ln w="6350">
                <a:solidFill>
                  <a:srgbClr val="FF0000"/>
                </a:solidFill>
                <a:prstDash val="solid"/>
              </a:ln>
              <a:solidFill>
                <a:schemeClr val="accent2">
                  <a:lumMod val="75000"/>
                </a:schemeClr>
              </a:solidFill>
              <a:effectLst/>
            </a:rPr>
            <a:t>還付・納付</a:t>
          </a:r>
          <a:r>
            <a:rPr kumimoji="1" lang="ja-JP" altLang="en-US" sz="1600" b="1" cap="none" spc="0">
              <a:ln w="6350">
                <a:solidFill>
                  <a:sysClr val="windowText" lastClr="000000"/>
                </a:solidFill>
                <a:prstDash val="solid"/>
              </a:ln>
              <a:solidFill>
                <a:schemeClr val="accent5"/>
              </a:solidFill>
              <a:effectLst/>
            </a:rPr>
            <a:t>がある場合</a:t>
          </a:r>
          <a:endParaRPr kumimoji="1" lang="en-US" altLang="ja-JP" sz="1600" b="1" cap="none" spc="0">
            <a:ln w="6350">
              <a:solidFill>
                <a:sysClr val="windowText" lastClr="000000"/>
              </a:solidFill>
              <a:prstDash val="solid"/>
            </a:ln>
            <a:solidFill>
              <a:schemeClr val="accent5"/>
            </a:solidFill>
            <a:effectLst/>
          </a:endParaRPr>
        </a:p>
        <a:p>
          <a:pPr algn="ctr"/>
          <a:r>
            <a:rPr kumimoji="1" lang="ja-JP" altLang="en-US" sz="1600" b="1" cap="none" spc="0">
              <a:ln w="6350">
                <a:solidFill>
                  <a:sysClr val="windowText" lastClr="000000"/>
                </a:solidFill>
                <a:prstDash val="solid"/>
              </a:ln>
              <a:solidFill>
                <a:schemeClr val="accent5"/>
              </a:solidFill>
              <a:effectLst/>
            </a:rPr>
            <a:t>税務署の確定申告が必要です！</a:t>
          </a:r>
          <a:endParaRPr kumimoji="1" lang="en-US" altLang="ja-JP" sz="1600" b="1" cap="none" spc="0">
            <a:ln w="6350">
              <a:solidFill>
                <a:sysClr val="windowText" lastClr="000000"/>
              </a:solidFill>
              <a:prstDash val="solid"/>
            </a:ln>
            <a:solidFill>
              <a:schemeClr val="accent5"/>
            </a:solidFill>
            <a:effectLst/>
          </a:endParaRPr>
        </a:p>
      </xdr:txBody>
    </xdr:sp>
    <xdr:clientData/>
  </xdr:twoCellAnchor>
  <xdr:twoCellAnchor>
    <xdr:from>
      <xdr:col>16</xdr:col>
      <xdr:colOff>114299</xdr:colOff>
      <xdr:row>22</xdr:row>
      <xdr:rowOff>85726</xdr:rowOff>
    </xdr:from>
    <xdr:to>
      <xdr:col>31</xdr:col>
      <xdr:colOff>38099</xdr:colOff>
      <xdr:row>34</xdr:row>
      <xdr:rowOff>85725</xdr:rowOff>
    </xdr:to>
    <xdr:grpSp>
      <xdr:nvGrpSpPr>
        <xdr:cNvPr id="17" name="グループ化 16"/>
        <xdr:cNvGrpSpPr/>
      </xdr:nvGrpSpPr>
      <xdr:grpSpPr>
        <a:xfrm>
          <a:off x="3555589" y="4766291"/>
          <a:ext cx="2996381" cy="2263466"/>
          <a:chOff x="2905124" y="4350407"/>
          <a:chExt cx="2562226" cy="2155168"/>
        </a:xfrm>
      </xdr:grpSpPr>
      <xdr:sp macro="" textlink="">
        <xdr:nvSpPr>
          <xdr:cNvPr id="14" name="正方形/長方形 13"/>
          <xdr:cNvSpPr/>
        </xdr:nvSpPr>
        <xdr:spPr>
          <a:xfrm>
            <a:off x="2905125" y="4352925"/>
            <a:ext cx="2562225" cy="215265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xdr:cNvSpPr/>
        </xdr:nvSpPr>
        <xdr:spPr>
          <a:xfrm>
            <a:off x="2905124" y="4350407"/>
            <a:ext cx="2562225" cy="285512"/>
          </a:xfrm>
          <a:prstGeom prst="rect">
            <a:avLst/>
          </a:prstGeom>
          <a:solidFill>
            <a:schemeClr val="accent2">
              <a:lumMod val="60000"/>
              <a:lumOff val="4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0" baseline="0">
                <a:solidFill>
                  <a:sysClr val="windowText" lastClr="000000"/>
                </a:solidFill>
              </a:rPr>
              <a:t>《</a:t>
            </a:r>
            <a:r>
              <a:rPr kumimoji="1" lang="ja-JP" altLang="en-US" sz="1600" b="0" baseline="0">
                <a:solidFill>
                  <a:sysClr val="windowText" lastClr="000000"/>
                </a:solidFill>
              </a:rPr>
              <a:t> </a:t>
            </a:r>
            <a:r>
              <a:rPr kumimoji="1" lang="ja-JP" altLang="en-US" sz="1600" b="0">
                <a:solidFill>
                  <a:sysClr val="windowText" lastClr="000000"/>
                </a:solidFill>
              </a:rPr>
              <a:t>添付書類</a:t>
            </a:r>
            <a:r>
              <a:rPr kumimoji="1" lang="en-US" altLang="ja-JP" sz="1600" b="0">
                <a:solidFill>
                  <a:sysClr val="windowText" lastClr="000000"/>
                </a:solidFill>
              </a:rPr>
              <a:t>》</a:t>
            </a:r>
            <a:endParaRPr kumimoji="1" lang="ja-JP" altLang="en-US" sz="1600" b="0">
              <a:solidFill>
                <a:sysClr val="windowText" lastClr="000000"/>
              </a:solidFill>
            </a:endParaRPr>
          </a:p>
        </xdr:txBody>
      </xdr:sp>
    </xdr:grpSp>
    <xdr:clientData/>
  </xdr:twoCellAnchor>
  <xdr:twoCellAnchor>
    <xdr:from>
      <xdr:col>6</xdr:col>
      <xdr:colOff>66675</xdr:colOff>
      <xdr:row>24</xdr:row>
      <xdr:rowOff>19051</xdr:rowOff>
    </xdr:from>
    <xdr:to>
      <xdr:col>9</xdr:col>
      <xdr:colOff>104775</xdr:colOff>
      <xdr:row>25</xdr:row>
      <xdr:rowOff>95250</xdr:rowOff>
    </xdr:to>
    <xdr:sp macro="" textlink="">
      <xdr:nvSpPr>
        <xdr:cNvPr id="11" name="下矢印 10"/>
        <xdr:cNvSpPr/>
      </xdr:nvSpPr>
      <xdr:spPr>
        <a:xfrm>
          <a:off x="1314450" y="5000626"/>
          <a:ext cx="638175" cy="257174"/>
        </a:xfrm>
        <a:prstGeom prst="downArrow">
          <a:avLst/>
        </a:prstGeom>
        <a:solidFill>
          <a:srgbClr val="FF0000"/>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chemeClr val="accent6">
                  <a:lumMod val="50000"/>
                </a:schemeClr>
              </a:solidFill>
            </a:ln>
            <a:effectLst/>
          </a:endParaRPr>
        </a:p>
      </xdr:txBody>
    </xdr:sp>
    <xdr:clientData/>
  </xdr:twoCellAnchor>
  <xdr:twoCellAnchor>
    <xdr:from>
      <xdr:col>0</xdr:col>
      <xdr:colOff>200025</xdr:colOff>
      <xdr:row>25</xdr:row>
      <xdr:rowOff>95881</xdr:rowOff>
    </xdr:from>
    <xdr:to>
      <xdr:col>15</xdr:col>
      <xdr:colOff>180975</xdr:colOff>
      <xdr:row>33</xdr:row>
      <xdr:rowOff>114298</xdr:rowOff>
    </xdr:to>
    <xdr:grpSp>
      <xdr:nvGrpSpPr>
        <xdr:cNvPr id="30" name="グループ化 29">
          <a:hlinkClick xmlns:r="http://schemas.openxmlformats.org/officeDocument/2006/relationships" r:id="rId6"/>
        </xdr:cNvPr>
        <xdr:cNvGrpSpPr/>
      </xdr:nvGrpSpPr>
      <xdr:grpSpPr>
        <a:xfrm>
          <a:off x="200025" y="5380720"/>
          <a:ext cx="3196918" cy="1493255"/>
          <a:chOff x="161927" y="4525010"/>
          <a:chExt cx="2687026" cy="1457940"/>
        </a:xfrm>
      </xdr:grpSpPr>
      <xdr:grpSp>
        <xdr:nvGrpSpPr>
          <xdr:cNvPr id="28" name="グループ化 27"/>
          <xdr:cNvGrpSpPr/>
        </xdr:nvGrpSpPr>
        <xdr:grpSpPr>
          <a:xfrm>
            <a:off x="161927" y="4525010"/>
            <a:ext cx="2687026" cy="1457940"/>
            <a:chOff x="161927" y="4525010"/>
            <a:chExt cx="2687026" cy="1457940"/>
          </a:xfrm>
        </xdr:grpSpPr>
        <xdr:sp macro="" textlink="">
          <xdr:nvSpPr>
            <xdr:cNvPr id="12" name="正方形/長方形 11"/>
            <xdr:cNvSpPr/>
          </xdr:nvSpPr>
          <xdr:spPr>
            <a:xfrm>
              <a:off x="161927" y="4525010"/>
              <a:ext cx="2687026" cy="1457940"/>
            </a:xfrm>
            <a:prstGeom prst="rect">
              <a:avLst/>
            </a:prstGeom>
            <a:solidFill>
              <a:schemeClr val="accent1">
                <a:lumMod val="60000"/>
                <a:lumOff val="40000"/>
              </a:schemeClr>
            </a:solidFill>
            <a:ln>
              <a:solidFill>
                <a:schemeClr val="accent1">
                  <a:lumMod val="50000"/>
                </a:schemeClr>
              </a:solidFill>
            </a:ln>
            <a:scene3d>
              <a:camera prst="orthographicFront"/>
              <a:lightRig rig="threePt" dir="t"/>
            </a:scene3d>
            <a:sp3d>
              <a:bevelT w="165100" prst="coolSlan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600" b="1" baseline="0"/>
                <a:t> </a:t>
              </a:r>
              <a:r>
                <a:rPr kumimoji="1" lang="ja-JP" altLang="en-US" sz="1800" b="1"/>
                <a:t>５．申告書の提出</a:t>
              </a:r>
              <a:endParaRPr kumimoji="1" lang="en-US" altLang="ja-JP" sz="1800" b="1"/>
            </a:p>
            <a:p>
              <a:pPr algn="ctr"/>
              <a:r>
                <a:rPr kumimoji="1" lang="ja-JP" altLang="en-US" sz="1100"/>
                <a:t>　　</a:t>
              </a:r>
            </a:p>
          </xdr:txBody>
        </xdr:sp>
        <xdr:sp macro="" textlink="">
          <xdr:nvSpPr>
            <xdr:cNvPr id="16" name="テキスト ボックス 15"/>
            <xdr:cNvSpPr txBox="1"/>
          </xdr:nvSpPr>
          <xdr:spPr>
            <a:xfrm>
              <a:off x="406709" y="4943696"/>
              <a:ext cx="2239189" cy="859303"/>
            </a:xfrm>
            <a:prstGeom prst="rect">
              <a:avLst/>
            </a:prstGeom>
            <a:solidFill>
              <a:srgbClr val="E6F0FA"/>
            </a:solidFill>
            <a:ln w="9525" cmpd="sng">
              <a:solidFill>
                <a:schemeClr val="lt1">
                  <a:shade val="50000"/>
                </a:schemeClr>
              </a:solidFill>
            </a:ln>
            <a:effectLst>
              <a:outerShdw blurRad="50800" dist="38100" dir="2700000" algn="tl" rotWithShape="0">
                <a:prstClr val="black">
                  <a:alpha val="40000"/>
                </a:prstClr>
              </a:outerShdw>
            </a:effectLst>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800" b="1" u="none">
                  <a:solidFill>
                    <a:srgbClr val="002060"/>
                  </a:solidFill>
                  <a:effectLst>
                    <a:outerShdw blurRad="50800" dist="50800" dir="5400000" sx="3000" sy="3000" algn="ctr" rotWithShape="0">
                      <a:srgbClr val="000000">
                        <a:alpha val="43137"/>
                      </a:srgbClr>
                    </a:outerShdw>
                  </a:effectLst>
                </a:rPr>
                <a:t>　</a:t>
              </a:r>
              <a:r>
                <a:rPr kumimoji="1" lang="ja-JP" altLang="en-US" sz="1800" b="1" u="sng">
                  <a:solidFill>
                    <a:srgbClr val="002060"/>
                  </a:solidFill>
                  <a:effectLst>
                    <a:outerShdw blurRad="50800" dist="50800" dir="5400000" sx="3000" sy="3000" algn="ctr" rotWithShape="0">
                      <a:srgbClr val="000000">
                        <a:alpha val="43137"/>
                      </a:srgbClr>
                    </a:outerShdw>
                  </a:effectLst>
                </a:rPr>
                <a:t>オンライン申請</a:t>
              </a:r>
              <a:endParaRPr kumimoji="1" lang="en-US" altLang="ja-JP" sz="1800" b="1" u="sng">
                <a:solidFill>
                  <a:srgbClr val="002060"/>
                </a:solidFill>
                <a:effectLst>
                  <a:outerShdw blurRad="50800" dist="50800" dir="5400000" sx="3000" sy="3000" algn="ctr" rotWithShape="0">
                    <a:srgbClr val="000000">
                      <a:alpha val="43137"/>
                    </a:srgbClr>
                  </a:outerShdw>
                </a:effectLst>
              </a:endParaRPr>
            </a:p>
            <a:p>
              <a:pPr algn="l"/>
              <a:r>
                <a:rPr kumimoji="1" lang="ja-JP" altLang="en-US" sz="1800" b="1" u="none">
                  <a:solidFill>
                    <a:srgbClr val="002060"/>
                  </a:solidFill>
                  <a:effectLst>
                    <a:outerShdw blurRad="50800" dist="50800" dir="5400000" sx="3000" sy="3000" algn="ctr" rotWithShape="0">
                      <a:srgbClr val="000000">
                        <a:alpha val="43137"/>
                      </a:srgbClr>
                    </a:outerShdw>
                  </a:effectLst>
                </a:rPr>
                <a:t>　</a:t>
              </a:r>
              <a:r>
                <a:rPr kumimoji="1" lang="ja-JP" altLang="en-US" sz="1800" b="1" u="sng">
                  <a:solidFill>
                    <a:srgbClr val="002060"/>
                  </a:solidFill>
                  <a:effectLst>
                    <a:outerShdw blurRad="50800" dist="50800" dir="5400000" sx="3000" sy="3000" algn="ctr" rotWithShape="0">
                      <a:srgbClr val="000000">
                        <a:alpha val="43137"/>
                      </a:srgbClr>
                    </a:outerShdw>
                  </a:effectLst>
                </a:rPr>
                <a:t>画面へ</a:t>
              </a:r>
              <a:r>
                <a:rPr kumimoji="1" lang="ja-JP" altLang="en-US" sz="1100" b="1">
                  <a:effectLst>
                    <a:outerShdw blurRad="50800" dist="50800" dir="5400000" sx="3000" sy="3000" algn="ctr" rotWithShape="0">
                      <a:srgbClr val="000000">
                        <a:alpha val="43137"/>
                      </a:srgbClr>
                    </a:outerShdw>
                  </a:effectLst>
                </a:rPr>
                <a:t>　　</a:t>
              </a:r>
              <a:endParaRPr kumimoji="1" lang="en-US" altLang="ja-JP" sz="1100" b="1">
                <a:effectLst>
                  <a:outerShdw blurRad="50800" dist="50800" dir="5400000" sx="3000" sy="3000" algn="ctr" rotWithShape="0">
                    <a:srgbClr val="000000">
                      <a:alpha val="43137"/>
                    </a:srgbClr>
                  </a:outerShdw>
                </a:effectLst>
              </a:endParaRPr>
            </a:p>
          </xdr:txBody>
        </xdr:sp>
      </xdr:grpSp>
      <xdr:sp macro="" textlink="">
        <xdr:nvSpPr>
          <xdr:cNvPr id="29" name="テキスト ボックス 28"/>
          <xdr:cNvSpPr txBox="1"/>
        </xdr:nvSpPr>
        <xdr:spPr>
          <a:xfrm>
            <a:off x="981031" y="5409319"/>
            <a:ext cx="1485900" cy="276225"/>
          </a:xfrm>
          <a:prstGeom prst="rect">
            <a:avLst/>
          </a:prstGeom>
          <a:no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000" b="1">
                <a:solidFill>
                  <a:srgbClr val="002060"/>
                </a:solidFill>
                <a:effectLst>
                  <a:outerShdw blurRad="50800" dist="50800" dir="5400000" sx="3000" sy="3000" algn="ctr" rotWithShape="0">
                    <a:srgbClr val="000000">
                      <a:alpha val="43137"/>
                    </a:srgbClr>
                  </a:outerShdw>
                </a:effectLst>
              </a:rPr>
              <a:t>（外部リンク先へ）</a:t>
            </a:r>
            <a:endParaRPr kumimoji="1" lang="en-US" altLang="ja-JP" sz="1000" b="1">
              <a:solidFill>
                <a:srgbClr val="002060"/>
              </a:solidFill>
              <a:effectLst>
                <a:outerShdw blurRad="50800" dist="50800" dir="5400000" sx="3000" sy="3000" algn="ctr" rotWithShape="0">
                  <a:srgbClr val="000000">
                    <a:alpha val="43137"/>
                  </a:srgbClr>
                </a:outerShdw>
              </a:effectLst>
            </a:endParaRPr>
          </a:p>
          <a:p>
            <a:pPr algn="l"/>
            <a:r>
              <a:rPr kumimoji="1" lang="ja-JP" altLang="en-US" sz="1100" b="1">
                <a:effectLst>
                  <a:outerShdw blurRad="50800" dist="50800" dir="5400000" sx="3000" sy="3000" algn="ctr" rotWithShape="0">
                    <a:srgbClr val="000000">
                      <a:alpha val="43137"/>
                    </a:srgbClr>
                  </a:outerShdw>
                </a:effectLst>
              </a:rPr>
              <a:t>　</a:t>
            </a:r>
            <a:endParaRPr kumimoji="1" lang="en-US" altLang="ja-JP" sz="1100" b="1">
              <a:effectLst>
                <a:outerShdw blurRad="50800" dist="50800" dir="5400000" sx="3000" sy="3000" algn="ctr" rotWithShape="0">
                  <a:srgbClr val="000000">
                    <a:alpha val="43137"/>
                  </a:srgbClr>
                </a:outerShdw>
              </a:effectLst>
            </a:endParaRPr>
          </a:p>
        </xdr:txBody>
      </xdr:sp>
    </xdr:grpSp>
    <xdr:clientData/>
  </xdr:twoCellAnchor>
  <xdr:twoCellAnchor>
    <xdr:from>
      <xdr:col>18</xdr:col>
      <xdr:colOff>161925</xdr:colOff>
      <xdr:row>7</xdr:row>
      <xdr:rowOff>66675</xdr:rowOff>
    </xdr:from>
    <xdr:to>
      <xdr:col>49</xdr:col>
      <xdr:colOff>123825</xdr:colOff>
      <xdr:row>22</xdr:row>
      <xdr:rowOff>0</xdr:rowOff>
    </xdr:to>
    <xdr:grpSp>
      <xdr:nvGrpSpPr>
        <xdr:cNvPr id="35" name="グループ化 34"/>
        <xdr:cNvGrpSpPr/>
      </xdr:nvGrpSpPr>
      <xdr:grpSpPr>
        <a:xfrm>
          <a:off x="4012893" y="1377643"/>
          <a:ext cx="6311900" cy="3302922"/>
          <a:chOff x="4104337" y="1657350"/>
          <a:chExt cx="6248401" cy="3164145"/>
        </a:xfrm>
      </xdr:grpSpPr>
      <xdr:grpSp>
        <xdr:nvGrpSpPr>
          <xdr:cNvPr id="33" name="グループ化 32"/>
          <xdr:cNvGrpSpPr/>
        </xdr:nvGrpSpPr>
        <xdr:grpSpPr>
          <a:xfrm>
            <a:off x="4104337" y="1657350"/>
            <a:ext cx="6248401" cy="3155105"/>
            <a:chOff x="3886199" y="1352550"/>
            <a:chExt cx="6248401" cy="3220383"/>
          </a:xfrm>
          <a:effectLst>
            <a:outerShdw blurRad="50800" dist="38100" dir="2700000" algn="tl" rotWithShape="0">
              <a:prstClr val="black">
                <a:alpha val="40000"/>
              </a:prstClr>
            </a:outerShdw>
          </a:effectLst>
        </xdr:grpSpPr>
        <xdr:sp macro="" textlink="">
          <xdr:nvSpPr>
            <xdr:cNvPr id="19" name="正方形/長方形 18"/>
            <xdr:cNvSpPr/>
          </xdr:nvSpPr>
          <xdr:spPr>
            <a:xfrm>
              <a:off x="3886199" y="1352550"/>
              <a:ext cx="6248401" cy="3220383"/>
            </a:xfrm>
            <a:prstGeom prst="rect">
              <a:avLst/>
            </a:prstGeom>
            <a:solidFill>
              <a:srgbClr val="FDFCD4"/>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en-US" altLang="ja-JP" sz="1100" b="0"/>
            </a:p>
          </xdr:txBody>
        </xdr:sp>
        <xdr:sp macro="" textlink="">
          <xdr:nvSpPr>
            <xdr:cNvPr id="32" name="正方形/長方形 31"/>
            <xdr:cNvSpPr/>
          </xdr:nvSpPr>
          <xdr:spPr>
            <a:xfrm>
              <a:off x="3886200" y="1352551"/>
              <a:ext cx="6248400" cy="433689"/>
            </a:xfrm>
            <a:prstGeom prst="rect">
              <a:avLst/>
            </a:prstGeom>
            <a:solidFill>
              <a:schemeClr val="accent6">
                <a:alpha val="50000"/>
              </a:schemeClr>
            </a:solidFill>
            <a:ln>
              <a:noFill/>
            </a:ln>
          </xdr:spPr>
          <xdr:style>
            <a:lnRef idx="0">
              <a:srgbClr val="000000"/>
            </a:lnRef>
            <a:fillRef idx="0">
              <a:srgbClr val="000000"/>
            </a:fillRef>
            <a:effectRef idx="0">
              <a:srgbClr val="000000"/>
            </a:effectRef>
            <a:fontRef idx="minor">
              <a:schemeClr val="lt1"/>
            </a:fontRef>
          </xdr:style>
          <xdr:txBody>
            <a:bodyPr vertOverflow="clip" horzOverflow="clip" rtlCol="0" anchor="ctr"/>
            <a:lstStyle/>
            <a:p>
              <a:pPr algn="l"/>
              <a:r>
                <a:rPr kumimoji="1" lang="en-US" altLang="ja-JP" sz="2400" b="1" cap="none" spc="0">
                  <a:ln w="6600">
                    <a:solidFill>
                      <a:schemeClr val="accent6">
                        <a:lumMod val="50000"/>
                      </a:schemeClr>
                    </a:solidFill>
                    <a:prstDash val="solid"/>
                  </a:ln>
                  <a:solidFill>
                    <a:srgbClr val="00B050"/>
                  </a:solidFill>
                  <a:effectLst>
                    <a:glow rad="63500">
                      <a:schemeClr val="accent6">
                        <a:satMod val="175000"/>
                        <a:alpha val="40000"/>
                      </a:schemeClr>
                    </a:glow>
                  </a:effectLst>
                </a:rPr>
                <a:t>【※】</a:t>
              </a:r>
              <a:r>
                <a:rPr kumimoji="1" lang="ja-JP" altLang="en-US" sz="2400" b="1" cap="none" spc="0">
                  <a:ln w="6600">
                    <a:solidFill>
                      <a:schemeClr val="accent6">
                        <a:lumMod val="50000"/>
                      </a:schemeClr>
                    </a:solidFill>
                    <a:prstDash val="solid"/>
                  </a:ln>
                  <a:solidFill>
                    <a:srgbClr val="00B050"/>
                  </a:solidFill>
                  <a:effectLst>
                    <a:glow rad="63500">
                      <a:schemeClr val="accent6">
                        <a:satMod val="175000"/>
                        <a:alpha val="40000"/>
                      </a:schemeClr>
                    </a:glow>
                  </a:effectLst>
                </a:rPr>
                <a:t>入力前に必ずご確認ください</a:t>
              </a:r>
            </a:p>
          </xdr:txBody>
        </xdr:sp>
      </xdr:grpSp>
      <xdr:sp macro="" textlink="">
        <xdr:nvSpPr>
          <xdr:cNvPr id="34" name="テキスト ボックス 33"/>
          <xdr:cNvSpPr txBox="1"/>
        </xdr:nvSpPr>
        <xdr:spPr>
          <a:xfrm>
            <a:off x="4133310" y="2032630"/>
            <a:ext cx="6219238" cy="2788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①この作成ツールは、町役場に申告する住民税申告書の作成用です。</a:t>
            </a:r>
            <a:endParaRPr kumimoji="1" lang="en-US" altLang="ja-JP" sz="1100"/>
          </a:p>
          <a:p>
            <a:r>
              <a:rPr kumimoji="1" lang="ja-JP" altLang="en-US" sz="1100"/>
              <a:t>　</a:t>
            </a:r>
            <a:r>
              <a:rPr kumimoji="1" lang="ja-JP" altLang="en-US" sz="1100" b="1" u="sng">
                <a:solidFill>
                  <a:srgbClr val="FF0000"/>
                </a:solidFill>
              </a:rPr>
              <a:t>所得税の還付・納付がある方は、税務署の確定申告が必要です。</a:t>
            </a:r>
            <a:endParaRPr kumimoji="1" lang="en-US" altLang="ja-JP" sz="1100" b="1" u="sng">
              <a:solidFill>
                <a:srgbClr val="FF0000"/>
              </a:solidFill>
            </a:endParaRPr>
          </a:p>
          <a:p>
            <a:r>
              <a:rPr kumimoji="1" lang="ja-JP" altLang="en-US" sz="1100"/>
              <a:t>　「確定申告はこちら」（</a:t>
            </a:r>
            <a:r>
              <a:rPr kumimoji="1" lang="ja-JP" altLang="ja-JP" sz="1100">
                <a:solidFill>
                  <a:schemeClr val="dk1"/>
                </a:solidFill>
                <a:effectLst/>
                <a:latin typeface="+mn-lt"/>
                <a:ea typeface="+mn-ea"/>
                <a:cs typeface="+mn-cs"/>
              </a:rPr>
              <a:t>右下欄</a:t>
            </a:r>
            <a:r>
              <a:rPr kumimoji="1" lang="ja-JP" altLang="en-US" sz="1100">
                <a:solidFill>
                  <a:schemeClr val="dk1"/>
                </a:solidFill>
                <a:effectLst/>
                <a:latin typeface="+mn-lt"/>
                <a:ea typeface="+mn-ea"/>
                <a:cs typeface="+mn-cs"/>
              </a:rPr>
              <a:t>）</a:t>
            </a:r>
            <a:r>
              <a:rPr kumimoji="1" lang="ja-JP" altLang="en-US" sz="1100"/>
              <a:t>より国税庁 確定申告書等作成コーナー（別リンク先）　</a:t>
            </a:r>
            <a:endParaRPr kumimoji="1" lang="en-US" altLang="ja-JP" sz="1100"/>
          </a:p>
          <a:p>
            <a:r>
              <a:rPr kumimoji="1" lang="ja-JP" altLang="en-US" sz="1100"/>
              <a:t>　にて申告を行ってください。</a:t>
            </a:r>
            <a:endParaRPr kumimoji="1" lang="en-US" altLang="ja-JP" sz="1100"/>
          </a:p>
          <a:p>
            <a:r>
              <a:rPr kumimoji="1" lang="ja-JP" altLang="en-US" sz="1100"/>
              <a:t>　なお、</a:t>
            </a:r>
            <a:r>
              <a:rPr kumimoji="1" lang="ja-JP" altLang="en-US" sz="1100" u="none"/>
              <a:t>確定申告を行った場合は、住民税申告を別途行う必要はありません。</a:t>
            </a:r>
            <a:endParaRPr kumimoji="1" lang="en-US" altLang="ja-JP" sz="1100" u="none"/>
          </a:p>
          <a:p>
            <a:r>
              <a:rPr kumimoji="1" lang="ja-JP" altLang="en-US" sz="1100"/>
              <a:t>　また、</a:t>
            </a:r>
            <a:r>
              <a:rPr kumimoji="1" lang="ja-JP" altLang="en-US" sz="1100" b="1" u="sng">
                <a:solidFill>
                  <a:srgbClr val="FF0000"/>
                </a:solidFill>
              </a:rPr>
              <a:t>住民税申告をしても確定申告をしたことにはなりませんのでご注意ください。</a:t>
            </a:r>
            <a:endParaRPr kumimoji="1" lang="en-US" altLang="ja-JP" sz="1100" b="1" u="sng">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②入力後の申告書の提出は、</a:t>
            </a:r>
            <a:r>
              <a:rPr kumimoji="1" lang="ja-JP" altLang="en-US" sz="1100" b="0"/>
              <a:t>郵送</a:t>
            </a:r>
            <a:r>
              <a:rPr kumimoji="1" lang="ja-JP" altLang="en-US" sz="1100"/>
              <a:t>又は「</a:t>
            </a:r>
            <a:r>
              <a:rPr kumimoji="1" lang="ja-JP" altLang="en-US" sz="1100" b="1">
                <a:solidFill>
                  <a:schemeClr val="accent1">
                    <a:lumMod val="50000"/>
                  </a:schemeClr>
                </a:solidFill>
              </a:rPr>
              <a:t>５</a:t>
            </a:r>
            <a:r>
              <a:rPr kumimoji="1" lang="en-US" altLang="ja-JP" sz="1100" b="1">
                <a:solidFill>
                  <a:schemeClr val="accent1">
                    <a:lumMod val="50000"/>
                  </a:schemeClr>
                </a:solidFill>
              </a:rPr>
              <a:t>.</a:t>
            </a:r>
            <a:r>
              <a:rPr kumimoji="1" lang="ja-JP" altLang="en-US" sz="1100" b="1">
                <a:solidFill>
                  <a:schemeClr val="accent1">
                    <a:lumMod val="50000"/>
                  </a:schemeClr>
                </a:solidFill>
              </a:rPr>
              <a:t>オンライン提出</a:t>
            </a:r>
            <a:r>
              <a:rPr kumimoji="1" lang="ja-JP" altLang="en-US" sz="1100"/>
              <a:t>」</a:t>
            </a:r>
            <a:r>
              <a:rPr kumimoji="1" lang="ja-JP" altLang="ja-JP" sz="900">
                <a:solidFill>
                  <a:schemeClr val="dk1"/>
                </a:solidFill>
                <a:effectLst/>
                <a:latin typeface="+mn-lt"/>
                <a:ea typeface="+mn-ea"/>
                <a:cs typeface="+mn-cs"/>
              </a:rPr>
              <a:t>（左下欄）</a:t>
            </a:r>
            <a:r>
              <a:rPr kumimoji="1" lang="ja-JP" altLang="en-US" sz="1100">
                <a:solidFill>
                  <a:schemeClr val="dk1"/>
                </a:solidFill>
                <a:effectLst/>
                <a:latin typeface="+mn-lt"/>
                <a:ea typeface="+mn-ea"/>
                <a:cs typeface="+mn-cs"/>
              </a:rPr>
              <a:t>より</a:t>
            </a:r>
            <a:r>
              <a:rPr kumimoji="1" lang="ja-JP" altLang="en-US" sz="1100"/>
              <a:t>お願いします。　</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提出の際は、作成した申告書と添付書類を添付し</a:t>
            </a:r>
            <a:r>
              <a:rPr kumimoji="1" lang="ja-JP" altLang="ja-JP" sz="1100">
                <a:solidFill>
                  <a:schemeClr val="dk1"/>
                </a:solidFill>
                <a:effectLst/>
                <a:latin typeface="+mn-lt"/>
                <a:ea typeface="+mn-ea"/>
                <a:cs typeface="+mn-cs"/>
              </a:rPr>
              <a:t>ご提出</a:t>
            </a:r>
            <a:r>
              <a:rPr kumimoji="1" lang="ja-JP" altLang="en-US" sz="1100"/>
              <a:t>ください。</a:t>
            </a:r>
            <a:endParaRPr kumimoji="1" lang="en-US" altLang="ja-JP" sz="1100"/>
          </a:p>
          <a:p>
            <a:r>
              <a:rPr kumimoji="1" lang="ja-JP" altLang="en-US" sz="1100"/>
              <a:t>　</a:t>
            </a:r>
            <a:r>
              <a:rPr kumimoji="1" lang="en-US" altLang="ja-JP" sz="1100"/>
              <a:t>※</a:t>
            </a:r>
            <a:r>
              <a:rPr kumimoji="1" lang="ja-JP" altLang="en-US" sz="1100"/>
              <a:t>原本添付が必要な書類等がある場合は、オンライン提出不可。</a:t>
            </a:r>
            <a:endParaRPr kumimoji="1" lang="en-US" altLang="ja-JP" sz="1100"/>
          </a:p>
          <a:p>
            <a:r>
              <a:rPr kumimoji="1" lang="ja-JP" altLang="en-US" sz="1100"/>
              <a:t>　</a:t>
            </a:r>
            <a:r>
              <a:rPr kumimoji="1" lang="en-US" altLang="ja-JP" sz="1100"/>
              <a:t>※</a:t>
            </a:r>
            <a:r>
              <a:rPr kumimoji="1" lang="ja-JP" altLang="en-US" sz="1100"/>
              <a:t>郵送・直接提出の場合は、</a:t>
            </a:r>
            <a:r>
              <a:rPr kumimoji="1" lang="ja-JP" altLang="en-US" sz="1100" u="sng"/>
              <a:t>住民税申告書、医療費控除の明細書、添付書類（写）</a:t>
            </a:r>
            <a:r>
              <a:rPr kumimoji="1" lang="ja-JP" altLang="en-US" sz="1100"/>
              <a:t>を</a:t>
            </a:r>
            <a:endParaRPr kumimoji="1" lang="en-US" altLang="ja-JP" sz="1100"/>
          </a:p>
          <a:p>
            <a:r>
              <a:rPr kumimoji="1" lang="ja-JP" altLang="en-US" sz="1100"/>
              <a:t>         ご自身にて印刷し、切手貼付の上ご提出ください。</a:t>
            </a:r>
            <a:endParaRPr kumimoji="1" lang="en-US" altLang="ja-JP" sz="1100"/>
          </a:p>
        </xdr:txBody>
      </xdr:sp>
    </xdr:grpSp>
    <xdr:clientData/>
  </xdr:twoCellAnchor>
  <xdr:twoCellAnchor>
    <xdr:from>
      <xdr:col>0</xdr:col>
      <xdr:colOff>161925</xdr:colOff>
      <xdr:row>33</xdr:row>
      <xdr:rowOff>104775</xdr:rowOff>
    </xdr:from>
    <xdr:to>
      <xdr:col>15</xdr:col>
      <xdr:colOff>142875</xdr:colOff>
      <xdr:row>37</xdr:row>
      <xdr:rowOff>76200</xdr:rowOff>
    </xdr:to>
    <xdr:grpSp>
      <xdr:nvGrpSpPr>
        <xdr:cNvPr id="31" name="グループ化 30"/>
        <xdr:cNvGrpSpPr/>
      </xdr:nvGrpSpPr>
      <xdr:grpSpPr>
        <a:xfrm>
          <a:off x="161925" y="6864452"/>
          <a:ext cx="3196918" cy="811264"/>
          <a:chOff x="228600" y="6800850"/>
          <a:chExt cx="3143250" cy="847726"/>
        </a:xfrm>
      </xdr:grpSpPr>
      <xdr:grpSp>
        <xdr:nvGrpSpPr>
          <xdr:cNvPr id="24" name="グループ化 23"/>
          <xdr:cNvGrpSpPr/>
        </xdr:nvGrpSpPr>
        <xdr:grpSpPr>
          <a:xfrm>
            <a:off x="228600" y="6800850"/>
            <a:ext cx="3143250" cy="847726"/>
            <a:chOff x="228600" y="6800850"/>
            <a:chExt cx="3143250" cy="847726"/>
          </a:xfrm>
        </xdr:grpSpPr>
        <xdr:sp macro="" textlink="">
          <xdr:nvSpPr>
            <xdr:cNvPr id="18" name="正方形/長方形 17"/>
            <xdr:cNvSpPr/>
          </xdr:nvSpPr>
          <xdr:spPr>
            <a:xfrm>
              <a:off x="238125" y="6800850"/>
              <a:ext cx="3133725" cy="847726"/>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b="0">
                  <a:solidFill>
                    <a:sysClr val="windowText" lastClr="000000"/>
                  </a:solidFill>
                </a:rPr>
                <a:t>※</a:t>
              </a:r>
              <a:r>
                <a:rPr kumimoji="1" lang="ja-JP" altLang="en-US" sz="1050" b="0">
                  <a:solidFill>
                    <a:sysClr val="windowText" lastClr="000000"/>
                  </a:solidFill>
                </a:rPr>
                <a:t>誤入力、添付漏れにご注意ください。</a:t>
              </a:r>
              <a:endParaRPr kumimoji="1" lang="en-US" altLang="ja-JP" sz="1050" b="0">
                <a:solidFill>
                  <a:sysClr val="windowText" lastClr="000000"/>
                </a:solidFill>
              </a:endParaRPr>
            </a:p>
          </xdr:txBody>
        </xdr:sp>
        <xdr:sp macro="" textlink="">
          <xdr:nvSpPr>
            <xdr:cNvPr id="36" name="正方形/長方形 35"/>
            <xdr:cNvSpPr/>
          </xdr:nvSpPr>
          <xdr:spPr>
            <a:xfrm>
              <a:off x="228600" y="6849372"/>
              <a:ext cx="3133725" cy="5524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050" b="0">
                  <a:solidFill>
                    <a:sysClr val="windowText" lastClr="000000"/>
                  </a:solidFill>
                </a:rPr>
                <a:t>※</a:t>
              </a:r>
              <a:r>
                <a:rPr kumimoji="1" lang="ja-JP" altLang="en-US" sz="1050" b="0">
                  <a:solidFill>
                    <a:sysClr val="windowText" lastClr="000000"/>
                  </a:solidFill>
                </a:rPr>
                <a:t>添付漏れの場合は、金額等が反映されない</a:t>
              </a:r>
              <a:endParaRPr kumimoji="1" lang="en-US" altLang="ja-JP" sz="1050" b="0">
                <a:solidFill>
                  <a:sysClr val="windowText" lastClr="000000"/>
                </a:solidFill>
              </a:endParaRPr>
            </a:p>
          </xdr:txBody>
        </xdr:sp>
        <xdr:sp macro="" textlink="">
          <xdr:nvSpPr>
            <xdr:cNvPr id="38" name="正方形/長方形 37"/>
            <xdr:cNvSpPr/>
          </xdr:nvSpPr>
          <xdr:spPr>
            <a:xfrm>
              <a:off x="238125" y="7125597"/>
              <a:ext cx="3133725" cy="2857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0">
                  <a:solidFill>
                    <a:sysClr val="windowText" lastClr="000000"/>
                  </a:solidFill>
                </a:rPr>
                <a:t>　可能性があります。</a:t>
              </a:r>
            </a:p>
          </xdr:txBody>
        </xdr:sp>
      </xdr:grpSp>
      <xdr:sp macro="" textlink="">
        <xdr:nvSpPr>
          <xdr:cNvPr id="27" name="大かっこ 26"/>
          <xdr:cNvSpPr/>
        </xdr:nvSpPr>
        <xdr:spPr>
          <a:xfrm>
            <a:off x="257175" y="6867525"/>
            <a:ext cx="2828925" cy="491827"/>
          </a:xfrm>
          <a:prstGeom prst="bracketPair">
            <a:avLst>
              <a:gd name="adj" fmla="val 952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19</xdr:col>
      <xdr:colOff>85724</xdr:colOff>
      <xdr:row>20</xdr:row>
      <xdr:rowOff>114300</xdr:rowOff>
    </xdr:from>
    <xdr:to>
      <xdr:col>49</xdr:col>
      <xdr:colOff>57149</xdr:colOff>
      <xdr:row>21</xdr:row>
      <xdr:rowOff>152400</xdr:rowOff>
    </xdr:to>
    <xdr:sp macro="" textlink="">
      <xdr:nvSpPr>
        <xdr:cNvPr id="39" name="テキスト ボックス 38"/>
        <xdr:cNvSpPr txBox="1"/>
      </xdr:nvSpPr>
      <xdr:spPr>
        <a:xfrm>
          <a:off x="4076699" y="4381500"/>
          <a:ext cx="5972175" cy="276225"/>
        </a:xfrm>
        <a:prstGeom prst="rect">
          <a:avLst/>
        </a:prstGeom>
        <a:solidFill>
          <a:sysClr val="window" lastClr="FFFFFF"/>
        </a:solidFill>
        <a:ln w="12700" cmpd="sng">
          <a:solidFill>
            <a:srgbClr val="0033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t>【</a:t>
          </a:r>
          <a:r>
            <a:rPr kumimoji="1" lang="ja-JP" altLang="en-US" sz="1100"/>
            <a:t>送付先</a:t>
          </a:r>
          <a:r>
            <a:rPr kumimoji="1" lang="en-US" altLang="ja-JP" sz="1100"/>
            <a:t>】</a:t>
          </a:r>
          <a:r>
            <a:rPr kumimoji="1" lang="ja-JP" altLang="en-US" sz="1100"/>
            <a:t>〒</a:t>
          </a:r>
          <a:r>
            <a:rPr kumimoji="1" lang="en-US" altLang="ja-JP" sz="1100"/>
            <a:t>901-1195</a:t>
          </a:r>
          <a:r>
            <a:rPr kumimoji="1" lang="ja-JP" altLang="en-US" sz="1100"/>
            <a:t>　沖縄県南風原町字兼城６８６番地　南風原町役場税務課住民税班宛</a:t>
          </a:r>
          <a:endParaRPr kumimoji="1" lang="en-US" altLang="ja-JP"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47625</xdr:rowOff>
    </xdr:from>
    <xdr:to>
      <xdr:col>16</xdr:col>
      <xdr:colOff>371475</xdr:colOff>
      <xdr:row>37</xdr:row>
      <xdr:rowOff>142875</xdr:rowOff>
    </xdr:to>
    <xdr:sp macro="" textlink="">
      <xdr:nvSpPr>
        <xdr:cNvPr id="5" name="正方形/長方形 4"/>
        <xdr:cNvSpPr/>
      </xdr:nvSpPr>
      <xdr:spPr>
        <a:xfrm>
          <a:off x="76200" y="47625"/>
          <a:ext cx="11334750" cy="8620125"/>
        </a:xfrm>
        <a:prstGeom prst="rect">
          <a:avLst/>
        </a:prstGeom>
        <a:noFill/>
        <a:ln w="38100">
          <a:solidFill>
            <a:schemeClr val="accent2">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180975</xdr:colOff>
      <xdr:row>30</xdr:row>
      <xdr:rowOff>104774</xdr:rowOff>
    </xdr:from>
    <xdr:to>
      <xdr:col>16</xdr:col>
      <xdr:colOff>0</xdr:colOff>
      <xdr:row>34</xdr:row>
      <xdr:rowOff>228599</xdr:rowOff>
    </xdr:to>
    <xdr:sp macro="" textlink="">
      <xdr:nvSpPr>
        <xdr:cNvPr id="9" name="正方形/長方形 8">
          <a:hlinkClick xmlns:r="http://schemas.openxmlformats.org/officeDocument/2006/relationships" r:id="rId1"/>
        </xdr:cNvPr>
        <xdr:cNvSpPr/>
      </xdr:nvSpPr>
      <xdr:spPr>
        <a:xfrm>
          <a:off x="9163050" y="6753224"/>
          <a:ext cx="1876425" cy="1038225"/>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ja-JP" sz="2000" b="1">
              <a:solidFill>
                <a:schemeClr val="lt1"/>
              </a:solidFill>
              <a:effectLst/>
              <a:latin typeface="+mn-lt"/>
              <a:ea typeface="+mn-ea"/>
              <a:cs typeface="+mn-cs"/>
            </a:rPr>
            <a:t>収入の入力へ</a:t>
          </a:r>
          <a:endParaRPr lang="ja-JP" altLang="ja-JP" sz="2000">
            <a:effectLst/>
          </a:endParaRPr>
        </a:p>
        <a:p>
          <a:pPr algn="ctr"/>
          <a:r>
            <a:rPr kumimoji="1" lang="ja-JP" altLang="en-US" sz="2000" b="1"/>
            <a:t>もどる</a:t>
          </a:r>
        </a:p>
      </xdr:txBody>
    </xdr:sp>
    <xdr:clientData/>
  </xdr:twoCellAnchor>
  <xdr:twoCellAnchor>
    <xdr:from>
      <xdr:col>13</xdr:col>
      <xdr:colOff>180975</xdr:colOff>
      <xdr:row>35</xdr:row>
      <xdr:rowOff>18415</xdr:rowOff>
    </xdr:from>
    <xdr:to>
      <xdr:col>16</xdr:col>
      <xdr:colOff>9525</xdr:colOff>
      <xdr:row>36</xdr:row>
      <xdr:rowOff>142875</xdr:rowOff>
    </xdr:to>
    <xdr:sp macro="" textlink="">
      <xdr:nvSpPr>
        <xdr:cNvPr id="11" name="正方形/長方形 10">
          <a:hlinkClick xmlns:r="http://schemas.openxmlformats.org/officeDocument/2006/relationships" r:id="rId2"/>
        </xdr:cNvPr>
        <xdr:cNvSpPr/>
      </xdr:nvSpPr>
      <xdr:spPr>
        <a:xfrm>
          <a:off x="9163050" y="7933690"/>
          <a:ext cx="1885950" cy="476885"/>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受付画面へもどる</a:t>
          </a:r>
        </a:p>
      </xdr:txBody>
    </xdr:sp>
    <xdr:clientData/>
  </xdr:twoCellAnchor>
  <xdr:twoCellAnchor>
    <xdr:from>
      <xdr:col>0</xdr:col>
      <xdr:colOff>142874</xdr:colOff>
      <xdr:row>1</xdr:row>
      <xdr:rowOff>76201</xdr:rowOff>
    </xdr:from>
    <xdr:to>
      <xdr:col>11</xdr:col>
      <xdr:colOff>47624</xdr:colOff>
      <xdr:row>5</xdr:row>
      <xdr:rowOff>9525</xdr:rowOff>
    </xdr:to>
    <xdr:sp macro="" textlink="">
      <xdr:nvSpPr>
        <xdr:cNvPr id="10" name="正方形/長方形 9"/>
        <xdr:cNvSpPr/>
      </xdr:nvSpPr>
      <xdr:spPr>
        <a:xfrm>
          <a:off x="142874" y="152401"/>
          <a:ext cx="7515225" cy="885824"/>
        </a:xfrm>
        <a:prstGeom prst="rect">
          <a:avLst/>
        </a:prstGeom>
        <a:effectLst>
          <a:outerShdw blurRad="50800" dist="38100" dir="2700000" algn="tl" rotWithShape="0">
            <a:prstClr val="black">
              <a:alpha val="40000"/>
            </a:prstClr>
          </a:outerShdw>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3600" b="1" cap="none" spc="0">
              <a:ln w="10160">
                <a:solidFill>
                  <a:schemeClr val="accent2">
                    <a:lumMod val="75000"/>
                  </a:schemeClr>
                </a:solidFill>
                <a:prstDash val="solid"/>
              </a:ln>
              <a:solidFill>
                <a:srgbClr val="FFFFFF"/>
              </a:solidFill>
              <a:effectLst>
                <a:outerShdw blurRad="38100" dist="22860" dir="5400000" algn="tl" rotWithShape="0">
                  <a:srgbClr val="000000">
                    <a:alpha val="30000"/>
                  </a:srgbClr>
                </a:outerShdw>
              </a:effectLst>
              <a:latin typeface="+mn-lt"/>
              <a:ea typeface="+mn-ea"/>
              <a:cs typeface="+mn-cs"/>
            </a:rPr>
            <a:t>　雑所得</a:t>
          </a:r>
          <a:r>
            <a:rPr kumimoji="1" lang="ja-JP" altLang="ja-JP" sz="3600" b="1" cap="none" spc="0">
              <a:ln w="10160">
                <a:solidFill>
                  <a:schemeClr val="accent2">
                    <a:lumMod val="75000"/>
                  </a:schemeClr>
                </a:solidFill>
                <a:prstDash val="solid"/>
              </a:ln>
              <a:solidFill>
                <a:srgbClr val="FFFFFF"/>
              </a:solidFill>
              <a:effectLst>
                <a:outerShdw blurRad="38100" dist="22860" dir="5400000" algn="tl" rotWithShape="0">
                  <a:srgbClr val="000000">
                    <a:alpha val="30000"/>
                  </a:srgbClr>
                </a:outerShdw>
              </a:effectLst>
              <a:latin typeface="+mn-lt"/>
              <a:ea typeface="+mn-ea"/>
              <a:cs typeface="+mn-cs"/>
            </a:rPr>
            <a:t> の 入力</a:t>
          </a:r>
          <a:r>
            <a:rPr kumimoji="1" lang="ja-JP" altLang="en-US" sz="3600" b="1" cap="none" spc="0">
              <a:ln w="10160">
                <a:solidFill>
                  <a:schemeClr val="accent2">
                    <a:lumMod val="75000"/>
                  </a:schemeClr>
                </a:solidFill>
                <a:prstDash val="solid"/>
              </a:ln>
              <a:solidFill>
                <a:srgbClr val="FFFFFF"/>
              </a:solidFill>
              <a:effectLst>
                <a:outerShdw blurRad="38100" dist="22860" dir="5400000" algn="tl" rotWithShape="0">
                  <a:srgbClr val="000000">
                    <a:alpha val="30000"/>
                  </a:srgbClr>
                </a:outerShdw>
              </a:effectLst>
              <a:latin typeface="+mn-lt"/>
              <a:ea typeface="+mn-ea"/>
              <a:cs typeface="+mn-cs"/>
            </a:rPr>
            <a:t>（年金以外）</a:t>
          </a:r>
          <a:endParaRPr kumimoji="1" lang="ja-JP" altLang="en-US" sz="7200" b="1" cap="none" spc="0">
            <a:ln w="10160">
              <a:solidFill>
                <a:schemeClr val="accent2">
                  <a:lumMod val="75000"/>
                </a:schemeClr>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twoCellAnchor>
    <xdr:from>
      <xdr:col>0</xdr:col>
      <xdr:colOff>133350</xdr:colOff>
      <xdr:row>9</xdr:row>
      <xdr:rowOff>104775</xdr:rowOff>
    </xdr:from>
    <xdr:to>
      <xdr:col>7</xdr:col>
      <xdr:colOff>952500</xdr:colOff>
      <xdr:row>10</xdr:row>
      <xdr:rowOff>180975</xdr:rowOff>
    </xdr:to>
    <xdr:sp macro="" textlink="">
      <xdr:nvSpPr>
        <xdr:cNvPr id="12" name="正方形/長方形 11"/>
        <xdr:cNvSpPr/>
      </xdr:nvSpPr>
      <xdr:spPr>
        <a:xfrm>
          <a:off x="133350" y="2009775"/>
          <a:ext cx="5191125" cy="31432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l"/>
          <a:r>
            <a:rPr kumimoji="1" lang="en-US" altLang="ja-JP" sz="1200" b="1">
              <a:solidFill>
                <a:sysClr val="windowText" lastClr="000000"/>
              </a:solidFill>
            </a:rPr>
            <a:t>【</a:t>
          </a:r>
          <a:r>
            <a:rPr kumimoji="1" lang="ja-JP" altLang="en-US" sz="1200" b="1">
              <a:solidFill>
                <a:sysClr val="windowText" lastClr="000000"/>
              </a:solidFill>
            </a:rPr>
            <a:t>１</a:t>
          </a:r>
          <a:r>
            <a:rPr kumimoji="1" lang="en-US" altLang="ja-JP" sz="1200" b="1">
              <a:solidFill>
                <a:sysClr val="windowText" lastClr="000000"/>
              </a:solidFill>
            </a:rPr>
            <a:t>】</a:t>
          </a:r>
          <a:r>
            <a:rPr kumimoji="1" lang="ja-JP" altLang="en-US" sz="1200" b="1">
              <a:solidFill>
                <a:sysClr val="windowText" lastClr="000000"/>
              </a:solidFill>
            </a:rPr>
            <a:t>業務雑所得</a:t>
          </a:r>
        </a:p>
      </xdr:txBody>
    </xdr:sp>
    <xdr:clientData/>
  </xdr:twoCellAnchor>
  <xdr:twoCellAnchor>
    <xdr:from>
      <xdr:col>1</xdr:col>
      <xdr:colOff>0</xdr:colOff>
      <xdr:row>22</xdr:row>
      <xdr:rowOff>85725</xdr:rowOff>
    </xdr:from>
    <xdr:to>
      <xdr:col>8</xdr:col>
      <xdr:colOff>0</xdr:colOff>
      <xdr:row>23</xdr:row>
      <xdr:rowOff>161925</xdr:rowOff>
    </xdr:to>
    <xdr:sp macro="" textlink="">
      <xdr:nvSpPr>
        <xdr:cNvPr id="13" name="正方形/長方形 12"/>
        <xdr:cNvSpPr/>
      </xdr:nvSpPr>
      <xdr:spPr>
        <a:xfrm>
          <a:off x="142875" y="4686300"/>
          <a:ext cx="5191125" cy="31432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l"/>
          <a:r>
            <a:rPr kumimoji="1" lang="en-US" altLang="ja-JP" sz="1200" b="1">
              <a:solidFill>
                <a:sysClr val="windowText" lastClr="000000"/>
              </a:solidFill>
            </a:rPr>
            <a:t>【</a:t>
          </a:r>
          <a:r>
            <a:rPr kumimoji="1" lang="ja-JP" altLang="en-US" sz="1200" b="1">
              <a:solidFill>
                <a:sysClr val="windowText" lastClr="000000"/>
              </a:solidFill>
            </a:rPr>
            <a:t>２</a:t>
          </a:r>
          <a:r>
            <a:rPr kumimoji="1" lang="en-US" altLang="ja-JP" sz="1200" b="1">
              <a:solidFill>
                <a:sysClr val="windowText" lastClr="000000"/>
              </a:solidFill>
            </a:rPr>
            <a:t>】</a:t>
          </a:r>
          <a:r>
            <a:rPr kumimoji="1" lang="ja-JP" altLang="en-US" sz="1200" b="1">
              <a:solidFill>
                <a:sysClr val="windowText" lastClr="000000"/>
              </a:solidFill>
            </a:rPr>
            <a:t>その他雑所得</a:t>
          </a:r>
        </a:p>
      </xdr:txBody>
    </xdr:sp>
    <xdr:clientData/>
  </xdr:twoCellAnchor>
  <xdr:twoCellAnchor>
    <xdr:from>
      <xdr:col>1</xdr:col>
      <xdr:colOff>371476</xdr:colOff>
      <xdr:row>5</xdr:row>
      <xdr:rowOff>219075</xdr:rowOff>
    </xdr:from>
    <xdr:to>
      <xdr:col>2</xdr:col>
      <xdr:colOff>514351</xdr:colOff>
      <xdr:row>6</xdr:row>
      <xdr:rowOff>219075</xdr:rowOff>
    </xdr:to>
    <xdr:sp macro="" textlink="">
      <xdr:nvSpPr>
        <xdr:cNvPr id="15" name="正方形/長方形 14"/>
        <xdr:cNvSpPr/>
      </xdr:nvSpPr>
      <xdr:spPr>
        <a:xfrm>
          <a:off x="514351" y="1247775"/>
          <a:ext cx="666750" cy="228600"/>
        </a:xfrm>
        <a:prstGeom prst="rect">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438150</xdr:colOff>
      <xdr:row>1</xdr:row>
      <xdr:rowOff>85725</xdr:rowOff>
    </xdr:from>
    <xdr:to>
      <xdr:col>16</xdr:col>
      <xdr:colOff>228600</xdr:colOff>
      <xdr:row>9</xdr:row>
      <xdr:rowOff>9525</xdr:rowOff>
    </xdr:to>
    <xdr:sp macro="" textlink="">
      <xdr:nvSpPr>
        <xdr:cNvPr id="14" name="正方形/長方形 13"/>
        <xdr:cNvSpPr/>
      </xdr:nvSpPr>
      <xdr:spPr>
        <a:xfrm>
          <a:off x="8048625" y="161925"/>
          <a:ext cx="3219450" cy="1752600"/>
        </a:xfrm>
        <a:prstGeom prst="rect">
          <a:avLst/>
        </a:prstGeom>
        <a:solidFill>
          <a:schemeClr val="accent1">
            <a:lumMod val="20000"/>
            <a:lumOff val="80000"/>
          </a:schemeClr>
        </a:solidFill>
        <a:ln w="28575">
          <a:solidFill>
            <a:schemeClr val="accent5">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en-US" altLang="ja-JP"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a:t>
          </a:r>
          <a:r>
            <a:rPr kumimoji="1" lang="ja-JP" altLang="en-US"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注意</a:t>
          </a:r>
          <a:r>
            <a:rPr kumimoji="1" lang="en-US" altLang="ja-JP"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a:t>
          </a: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所得税の</a:t>
          </a:r>
          <a:r>
            <a:rPr kumimoji="1" lang="ja-JP" altLang="en-US" sz="2400" b="1" u="sng" cap="none" spc="0">
              <a:ln w="6350">
                <a:solidFill>
                  <a:srgbClr val="FF0000"/>
                </a:solidFill>
                <a:prstDash val="solid"/>
              </a:ln>
              <a:solidFill>
                <a:srgbClr val="FF0000"/>
              </a:solidFill>
              <a:effectLst>
                <a:outerShdw blurRad="38100" dist="22860" dir="5400000" algn="tl" rotWithShape="0">
                  <a:srgbClr val="000000">
                    <a:alpha val="30000"/>
                  </a:srgbClr>
                </a:outerShdw>
              </a:effectLst>
            </a:rPr>
            <a:t>還付・納付</a:t>
          </a:r>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が</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ある場合は、</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税務署の確定申告が必要です！</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twoCellAnchor>
  <xdr:twoCellAnchor>
    <xdr:from>
      <xdr:col>9</xdr:col>
      <xdr:colOff>132523</xdr:colOff>
      <xdr:row>10</xdr:row>
      <xdr:rowOff>16565</xdr:rowOff>
    </xdr:from>
    <xdr:to>
      <xdr:col>16</xdr:col>
      <xdr:colOff>220634</xdr:colOff>
      <xdr:row>23</xdr:row>
      <xdr:rowOff>80518</xdr:rowOff>
    </xdr:to>
    <xdr:grpSp>
      <xdr:nvGrpSpPr>
        <xdr:cNvPr id="3" name="グループ化 2"/>
        <xdr:cNvGrpSpPr/>
      </xdr:nvGrpSpPr>
      <xdr:grpSpPr>
        <a:xfrm>
          <a:off x="6371398" y="2264465"/>
          <a:ext cx="4888711" cy="2759528"/>
          <a:chOff x="6253370" y="1954695"/>
          <a:chExt cx="4900307" cy="2780649"/>
        </a:xfrm>
      </xdr:grpSpPr>
      <xdr:pic>
        <xdr:nvPicPr>
          <xdr:cNvPr id="2" name="図 1"/>
          <xdr:cNvPicPr>
            <a:picLocks noChangeAspect="1"/>
          </xdr:cNvPicPr>
        </xdr:nvPicPr>
        <xdr:blipFill rotWithShape="1">
          <a:blip xmlns:r="http://schemas.openxmlformats.org/officeDocument/2006/relationships" r:embed="rId3"/>
          <a:srcRect l="10979" t="17310" r="18881" b="26119"/>
          <a:stretch/>
        </xdr:blipFill>
        <xdr:spPr>
          <a:xfrm>
            <a:off x="6785231" y="2152650"/>
            <a:ext cx="4368446" cy="2582694"/>
          </a:xfrm>
          <a:prstGeom prst="rect">
            <a:avLst/>
          </a:prstGeom>
          <a:ln>
            <a:solidFill>
              <a:sysClr val="windowText" lastClr="000000"/>
            </a:solidFill>
          </a:ln>
        </xdr:spPr>
      </xdr:pic>
      <xdr:sp macro="" textlink="">
        <xdr:nvSpPr>
          <xdr:cNvPr id="17" name="正方形/長方形 16"/>
          <xdr:cNvSpPr/>
        </xdr:nvSpPr>
        <xdr:spPr>
          <a:xfrm>
            <a:off x="8795254" y="2881517"/>
            <a:ext cx="1085898" cy="13012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xdr:cNvSpPr txBox="1"/>
        </xdr:nvSpPr>
        <xdr:spPr>
          <a:xfrm>
            <a:off x="7531174" y="2078124"/>
            <a:ext cx="310769" cy="342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７</a:t>
            </a:r>
          </a:p>
        </xdr:txBody>
      </xdr:sp>
      <xdr:sp macro="" textlink="">
        <xdr:nvSpPr>
          <xdr:cNvPr id="19" name="正方形/長方形 18"/>
          <xdr:cNvSpPr/>
        </xdr:nvSpPr>
        <xdr:spPr>
          <a:xfrm>
            <a:off x="7036372" y="2479560"/>
            <a:ext cx="4026867" cy="324216"/>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1">
                <a:solidFill>
                  <a:srgbClr val="FF0000"/>
                </a:solidFill>
              </a:rPr>
              <a:t>支払調書がある方は以下「支払金額」を入力してください。</a:t>
            </a:r>
          </a:p>
        </xdr:txBody>
      </xdr:sp>
      <xdr:sp macro="" textlink="">
        <xdr:nvSpPr>
          <xdr:cNvPr id="20" name="正方形/長方形 19"/>
          <xdr:cNvSpPr/>
        </xdr:nvSpPr>
        <xdr:spPr>
          <a:xfrm>
            <a:off x="6253370" y="1954695"/>
            <a:ext cx="1030239" cy="352006"/>
          </a:xfrm>
          <a:prstGeom prst="rect">
            <a:avLst/>
          </a:prstGeom>
          <a:solidFill>
            <a:schemeClr val="bg1">
              <a:lumMod val="95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b="1">
                <a:solidFill>
                  <a:sysClr val="windowText" lastClr="000000"/>
                </a:solidFill>
              </a:rPr>
              <a:t>《</a:t>
            </a:r>
            <a:r>
              <a:rPr kumimoji="1" lang="ja-JP" altLang="en-US" sz="1400" b="1">
                <a:solidFill>
                  <a:sysClr val="windowText" lastClr="000000"/>
                </a:solidFill>
              </a:rPr>
              <a:t>見 本</a:t>
            </a:r>
            <a:r>
              <a:rPr kumimoji="1" lang="en-US" altLang="ja-JP" sz="1400" b="1">
                <a:solidFill>
                  <a:sysClr val="windowText" lastClr="000000"/>
                </a:solidFill>
              </a:rPr>
              <a:t>》</a:t>
            </a:r>
            <a:endParaRPr kumimoji="1" lang="ja-JP" altLang="en-US" sz="1400" b="1">
              <a:solidFill>
                <a:sysClr val="windowText" lastClr="000000"/>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26</xdr:row>
      <xdr:rowOff>9525</xdr:rowOff>
    </xdr:from>
    <xdr:to>
      <xdr:col>15</xdr:col>
      <xdr:colOff>333375</xdr:colOff>
      <xdr:row>45</xdr:row>
      <xdr:rowOff>9526</xdr:rowOff>
    </xdr:to>
    <xdr:sp macro="" textlink="">
      <xdr:nvSpPr>
        <xdr:cNvPr id="27" name="正方形/長方形 26"/>
        <xdr:cNvSpPr/>
      </xdr:nvSpPr>
      <xdr:spPr>
        <a:xfrm>
          <a:off x="4438650" y="6067425"/>
          <a:ext cx="5010150" cy="4429126"/>
        </a:xfrm>
        <a:prstGeom prst="rect">
          <a:avLst/>
        </a:prstGeom>
        <a:noFill/>
        <a:ln w="38100">
          <a:solidFill>
            <a:schemeClr val="accent2">
              <a:lumMod val="75000"/>
            </a:schemeClr>
          </a:solidFill>
        </a:ln>
        <a:effectLst>
          <a:outerShdw blurRad="57785" dist="33020" dir="3180000" algn="ctr">
            <a:srgbClr val="000000">
              <a:alpha val="30000"/>
            </a:srgbClr>
          </a:outerShdw>
        </a:effectLst>
        <a:scene3d>
          <a:camera prst="orthographicFront"/>
          <a:lightRig rig="brightRoom" dir="t">
            <a:rot lat="0" lon="0" rev="600000"/>
          </a:lightRig>
        </a:scene3d>
        <a:sp3d prstMaterial="metal">
          <a:bevelT w="38100" h="57150" prst="angle"/>
        </a:sp3d>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26</xdr:row>
      <xdr:rowOff>152400</xdr:rowOff>
    </xdr:from>
    <xdr:to>
      <xdr:col>15</xdr:col>
      <xdr:colOff>171450</xdr:colOff>
      <xdr:row>28</xdr:row>
      <xdr:rowOff>57150</xdr:rowOff>
    </xdr:to>
    <xdr:sp macro="" textlink="">
      <xdr:nvSpPr>
        <xdr:cNvPr id="28" name="正方形/長方形 27"/>
        <xdr:cNvSpPr/>
      </xdr:nvSpPr>
      <xdr:spPr>
        <a:xfrm>
          <a:off x="4343400" y="4048125"/>
          <a:ext cx="4667250" cy="390525"/>
        </a:xfrm>
        <a:prstGeom prst="rect">
          <a:avLst/>
        </a:prstGeom>
        <a:solidFill>
          <a:schemeClr val="accent4">
            <a:lumMod val="20000"/>
            <a:lumOff val="80000"/>
          </a:schemeClr>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b="1">
              <a:solidFill>
                <a:srgbClr val="FF0000"/>
              </a:solidFill>
            </a:rPr>
            <a:t>次の項目は、内訳から先に入力を行ってください。</a:t>
          </a:r>
        </a:p>
      </xdr:txBody>
    </xdr:sp>
    <xdr:clientData/>
  </xdr:twoCellAnchor>
  <xdr:twoCellAnchor>
    <xdr:from>
      <xdr:col>16</xdr:col>
      <xdr:colOff>19050</xdr:colOff>
      <xdr:row>48</xdr:row>
      <xdr:rowOff>47625</xdr:rowOff>
    </xdr:from>
    <xdr:to>
      <xdr:col>18</xdr:col>
      <xdr:colOff>523875</xdr:colOff>
      <xdr:row>52</xdr:row>
      <xdr:rowOff>180975</xdr:rowOff>
    </xdr:to>
    <xdr:sp macro="" textlink="">
      <xdr:nvSpPr>
        <xdr:cNvPr id="32" name="正方形/長方形 31">
          <a:hlinkClick xmlns:r="http://schemas.openxmlformats.org/officeDocument/2006/relationships" r:id="rId1"/>
        </xdr:cNvPr>
        <xdr:cNvSpPr/>
      </xdr:nvSpPr>
      <xdr:spPr>
        <a:xfrm>
          <a:off x="9477375" y="11087100"/>
          <a:ext cx="1876425" cy="1057275"/>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ja-JP" sz="2000" b="1">
              <a:solidFill>
                <a:schemeClr val="lt1"/>
              </a:solidFill>
              <a:effectLst/>
              <a:latin typeface="+mn-lt"/>
              <a:ea typeface="+mn-ea"/>
              <a:cs typeface="+mn-cs"/>
            </a:rPr>
            <a:t>収入の入力へ</a:t>
          </a:r>
          <a:endParaRPr lang="ja-JP" altLang="ja-JP" sz="2000">
            <a:effectLst/>
          </a:endParaRPr>
        </a:p>
        <a:p>
          <a:pPr algn="ctr"/>
          <a:r>
            <a:rPr kumimoji="1" lang="ja-JP" altLang="en-US" sz="2000" b="1"/>
            <a:t>もどる</a:t>
          </a:r>
        </a:p>
      </xdr:txBody>
    </xdr:sp>
    <xdr:clientData/>
  </xdr:twoCellAnchor>
  <xdr:twoCellAnchor>
    <xdr:from>
      <xdr:col>15</xdr:col>
      <xdr:colOff>333375</xdr:colOff>
      <xdr:row>53</xdr:row>
      <xdr:rowOff>66675</xdr:rowOff>
    </xdr:from>
    <xdr:to>
      <xdr:col>18</xdr:col>
      <xdr:colOff>533400</xdr:colOff>
      <xdr:row>55</xdr:row>
      <xdr:rowOff>9525</xdr:rowOff>
    </xdr:to>
    <xdr:sp macro="" textlink="">
      <xdr:nvSpPr>
        <xdr:cNvPr id="33" name="正方形/長方形 32">
          <a:hlinkClick xmlns:r="http://schemas.openxmlformats.org/officeDocument/2006/relationships" r:id="rId2"/>
        </xdr:cNvPr>
        <xdr:cNvSpPr/>
      </xdr:nvSpPr>
      <xdr:spPr>
        <a:xfrm>
          <a:off x="9448800" y="12353925"/>
          <a:ext cx="1914525" cy="552450"/>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受付画面へもどる</a:t>
          </a:r>
        </a:p>
      </xdr:txBody>
    </xdr:sp>
    <xdr:clientData/>
  </xdr:twoCellAnchor>
  <xdr:twoCellAnchor>
    <xdr:from>
      <xdr:col>16</xdr:col>
      <xdr:colOff>180975</xdr:colOff>
      <xdr:row>13</xdr:row>
      <xdr:rowOff>8890</xdr:rowOff>
    </xdr:from>
    <xdr:to>
      <xdr:col>18</xdr:col>
      <xdr:colOff>333375</xdr:colOff>
      <xdr:row>17</xdr:row>
      <xdr:rowOff>0</xdr:rowOff>
    </xdr:to>
    <xdr:sp macro="" textlink="">
      <xdr:nvSpPr>
        <xdr:cNvPr id="34" name="正方形/長方形 33">
          <a:hlinkClick xmlns:r="http://schemas.openxmlformats.org/officeDocument/2006/relationships" r:id="rId3"/>
        </xdr:cNvPr>
        <xdr:cNvSpPr/>
      </xdr:nvSpPr>
      <xdr:spPr>
        <a:xfrm>
          <a:off x="9639300" y="2875915"/>
          <a:ext cx="1524000" cy="981710"/>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営業・農業等</a:t>
          </a:r>
          <a:endParaRPr kumimoji="1" lang="en-US" altLang="ja-JP" sz="1600" b="1"/>
        </a:p>
        <a:p>
          <a:pPr algn="ctr"/>
          <a:r>
            <a:rPr kumimoji="1" lang="ja-JP" altLang="en-US" sz="1600" b="1"/>
            <a:t>説明資料</a:t>
          </a:r>
        </a:p>
      </xdr:txBody>
    </xdr:sp>
    <xdr:clientData/>
  </xdr:twoCellAnchor>
  <xdr:twoCellAnchor>
    <xdr:from>
      <xdr:col>0</xdr:col>
      <xdr:colOff>95250</xdr:colOff>
      <xdr:row>0</xdr:row>
      <xdr:rowOff>76199</xdr:rowOff>
    </xdr:from>
    <xdr:to>
      <xdr:col>13</xdr:col>
      <xdr:colOff>428625</xdr:colOff>
      <xdr:row>5</xdr:row>
      <xdr:rowOff>9524</xdr:rowOff>
    </xdr:to>
    <xdr:sp macro="" textlink="">
      <xdr:nvSpPr>
        <xdr:cNvPr id="11" name="正方形/長方形 10"/>
        <xdr:cNvSpPr/>
      </xdr:nvSpPr>
      <xdr:spPr>
        <a:xfrm>
          <a:off x="95250" y="76199"/>
          <a:ext cx="7743825" cy="962025"/>
        </a:xfrm>
        <a:prstGeom prst="rect">
          <a:avLst/>
        </a:prstGeom>
        <a:effectLst>
          <a:outerShdw blurRad="50800" dist="38100" dir="2700000" algn="tl" rotWithShape="0">
            <a:prstClr val="black">
              <a:alpha val="40000"/>
            </a:prstClr>
          </a:outerShdw>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3600" b="1" cap="none" spc="0">
              <a:ln w="10160">
                <a:solidFill>
                  <a:schemeClr val="accent2">
                    <a:lumMod val="75000"/>
                  </a:schemeClr>
                </a:solidFill>
                <a:prstDash val="solid"/>
              </a:ln>
              <a:solidFill>
                <a:srgbClr val="FFFFFF"/>
              </a:solidFill>
              <a:effectLst>
                <a:outerShdw blurRad="38100" dist="22860" dir="5400000" algn="tl" rotWithShape="0">
                  <a:srgbClr val="000000">
                    <a:alpha val="30000"/>
                  </a:srgbClr>
                </a:outerShdw>
              </a:effectLst>
              <a:latin typeface="+mn-lt"/>
              <a:ea typeface="+mn-ea"/>
              <a:cs typeface="+mn-cs"/>
            </a:rPr>
            <a:t>事業（営業・農業等）所得の入力</a:t>
          </a:r>
          <a:endParaRPr kumimoji="1" lang="ja-JP" altLang="en-US" sz="7200" b="1" cap="none" spc="0">
            <a:ln w="10160">
              <a:solidFill>
                <a:schemeClr val="accent2">
                  <a:lumMod val="75000"/>
                </a:schemeClr>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twoCellAnchor>
    <xdr:from>
      <xdr:col>0</xdr:col>
      <xdr:colOff>28575</xdr:colOff>
      <xdr:row>0</xdr:row>
      <xdr:rowOff>38100</xdr:rowOff>
    </xdr:from>
    <xdr:to>
      <xdr:col>19</xdr:col>
      <xdr:colOff>57150</xdr:colOff>
      <xdr:row>55</xdr:row>
      <xdr:rowOff>123825</xdr:rowOff>
    </xdr:to>
    <xdr:sp macro="" textlink="">
      <xdr:nvSpPr>
        <xdr:cNvPr id="9" name="正方形/長方形 8"/>
        <xdr:cNvSpPr/>
      </xdr:nvSpPr>
      <xdr:spPr>
        <a:xfrm>
          <a:off x="28575" y="38100"/>
          <a:ext cx="11544300" cy="12954000"/>
        </a:xfrm>
        <a:prstGeom prst="rect">
          <a:avLst/>
        </a:prstGeom>
        <a:noFill/>
        <a:ln w="38100">
          <a:solidFill>
            <a:schemeClr val="accent2">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66675</xdr:colOff>
      <xdr:row>5</xdr:row>
      <xdr:rowOff>123824</xdr:rowOff>
    </xdr:from>
    <xdr:to>
      <xdr:col>2</xdr:col>
      <xdr:colOff>714375</xdr:colOff>
      <xdr:row>6</xdr:row>
      <xdr:rowOff>200024</xdr:rowOff>
    </xdr:to>
    <xdr:sp macro="" textlink="">
      <xdr:nvSpPr>
        <xdr:cNvPr id="12" name="正方形/長方形 11"/>
        <xdr:cNvSpPr/>
      </xdr:nvSpPr>
      <xdr:spPr>
        <a:xfrm>
          <a:off x="523875" y="1152524"/>
          <a:ext cx="647700" cy="200025"/>
        </a:xfrm>
        <a:prstGeom prst="rect">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238125</xdr:colOff>
      <xdr:row>10</xdr:row>
      <xdr:rowOff>104774</xdr:rowOff>
    </xdr:from>
    <xdr:to>
      <xdr:col>18</xdr:col>
      <xdr:colOff>523875</xdr:colOff>
      <xdr:row>17</xdr:row>
      <xdr:rowOff>152400</xdr:rowOff>
    </xdr:to>
    <xdr:sp macro="" textlink="">
      <xdr:nvSpPr>
        <xdr:cNvPr id="13" name="正方形/長方形 12"/>
        <xdr:cNvSpPr/>
      </xdr:nvSpPr>
      <xdr:spPr>
        <a:xfrm>
          <a:off x="9353550" y="2162174"/>
          <a:ext cx="2000250" cy="1847851"/>
        </a:xfrm>
        <a:prstGeom prst="rect">
          <a:avLst/>
        </a:prstGeom>
        <a:noFill/>
        <a:ln w="2857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33</xdr:row>
      <xdr:rowOff>28575</xdr:rowOff>
    </xdr:from>
    <xdr:to>
      <xdr:col>7</xdr:col>
      <xdr:colOff>190500</xdr:colOff>
      <xdr:row>35</xdr:row>
      <xdr:rowOff>9528</xdr:rowOff>
    </xdr:to>
    <xdr:cxnSp macro="">
      <xdr:nvCxnSpPr>
        <xdr:cNvPr id="14" name="直線矢印コネクタ 13"/>
        <xdr:cNvCxnSpPr/>
      </xdr:nvCxnSpPr>
      <xdr:spPr>
        <a:xfrm flipV="1">
          <a:off x="3619500" y="7553325"/>
          <a:ext cx="742950" cy="45720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9525</xdr:colOff>
      <xdr:row>38</xdr:row>
      <xdr:rowOff>9529</xdr:rowOff>
    </xdr:from>
    <xdr:to>
      <xdr:col>7</xdr:col>
      <xdr:colOff>219075</xdr:colOff>
      <xdr:row>38</xdr:row>
      <xdr:rowOff>104775</xdr:rowOff>
    </xdr:to>
    <xdr:cxnSp macro="">
      <xdr:nvCxnSpPr>
        <xdr:cNvPr id="15" name="直線矢印コネクタ 14"/>
        <xdr:cNvCxnSpPr/>
      </xdr:nvCxnSpPr>
      <xdr:spPr>
        <a:xfrm>
          <a:off x="3629025" y="8734429"/>
          <a:ext cx="762000" cy="95246"/>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9525</xdr:colOff>
      <xdr:row>45</xdr:row>
      <xdr:rowOff>57150</xdr:rowOff>
    </xdr:from>
    <xdr:to>
      <xdr:col>9</xdr:col>
      <xdr:colOff>38100</xdr:colOff>
      <xdr:row>53</xdr:row>
      <xdr:rowOff>9529</xdr:rowOff>
    </xdr:to>
    <xdr:cxnSp macro="">
      <xdr:nvCxnSpPr>
        <xdr:cNvPr id="17" name="直線矢印コネクタ 16"/>
        <xdr:cNvCxnSpPr/>
      </xdr:nvCxnSpPr>
      <xdr:spPr>
        <a:xfrm flipV="1">
          <a:off x="3629025" y="10448925"/>
          <a:ext cx="1019175" cy="184785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57150</xdr:colOff>
      <xdr:row>1</xdr:row>
      <xdr:rowOff>28575</xdr:rowOff>
    </xdr:from>
    <xdr:to>
      <xdr:col>19</xdr:col>
      <xdr:colOff>0</xdr:colOff>
      <xdr:row>9</xdr:row>
      <xdr:rowOff>152402</xdr:rowOff>
    </xdr:to>
    <xdr:sp macro="" textlink="">
      <xdr:nvSpPr>
        <xdr:cNvPr id="16" name="正方形/長方形 15"/>
        <xdr:cNvSpPr/>
      </xdr:nvSpPr>
      <xdr:spPr>
        <a:xfrm>
          <a:off x="8391525" y="104775"/>
          <a:ext cx="3124200" cy="1857377"/>
        </a:xfrm>
        <a:prstGeom prst="rect">
          <a:avLst/>
        </a:prstGeom>
        <a:solidFill>
          <a:schemeClr val="accent1">
            <a:lumMod val="20000"/>
            <a:lumOff val="80000"/>
          </a:schemeClr>
        </a:solidFill>
        <a:ln w="28575">
          <a:solidFill>
            <a:schemeClr val="accent5">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en-US" altLang="ja-JP"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a:t>
          </a:r>
          <a:r>
            <a:rPr kumimoji="1" lang="ja-JP" altLang="en-US"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注意</a:t>
          </a:r>
          <a:r>
            <a:rPr kumimoji="1" lang="en-US" altLang="ja-JP"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a:t>
          </a: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所得税の</a:t>
          </a:r>
          <a:r>
            <a:rPr kumimoji="1" lang="ja-JP" altLang="en-US" sz="2400" b="1" u="sng" cap="none" spc="0">
              <a:ln w="6350">
                <a:solidFill>
                  <a:srgbClr val="FF0000"/>
                </a:solidFill>
                <a:prstDash val="solid"/>
              </a:ln>
              <a:solidFill>
                <a:srgbClr val="FF0000"/>
              </a:solidFill>
              <a:effectLst>
                <a:outerShdw blurRad="38100" dist="22860" dir="5400000" algn="tl" rotWithShape="0">
                  <a:srgbClr val="000000">
                    <a:alpha val="30000"/>
                  </a:srgbClr>
                </a:outerShdw>
              </a:effectLst>
            </a:rPr>
            <a:t>還付・納付</a:t>
          </a:r>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が</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ある場合は、</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税務署の確定申告が必要です！</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twoCellAnchor>
  <xdr:twoCellAnchor>
    <xdr:from>
      <xdr:col>15</xdr:col>
      <xdr:colOff>238125</xdr:colOff>
      <xdr:row>10</xdr:row>
      <xdr:rowOff>209551</xdr:rowOff>
    </xdr:from>
    <xdr:to>
      <xdr:col>18</xdr:col>
      <xdr:colOff>466725</xdr:colOff>
      <xdr:row>13</xdr:row>
      <xdr:rowOff>47626</xdr:rowOff>
    </xdr:to>
    <xdr:sp macro="" textlink="">
      <xdr:nvSpPr>
        <xdr:cNvPr id="18" name="テキスト ボックス 17"/>
        <xdr:cNvSpPr txBox="1"/>
      </xdr:nvSpPr>
      <xdr:spPr>
        <a:xfrm>
          <a:off x="9353550" y="2266951"/>
          <a:ext cx="19431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収支内訳についての説明は</a:t>
          </a:r>
          <a:endParaRPr kumimoji="1" lang="en-US" altLang="ja-JP" sz="1100" b="1"/>
        </a:p>
        <a:p>
          <a:pPr algn="ctr"/>
          <a:r>
            <a:rPr kumimoji="1" lang="ja-JP" altLang="en-US" sz="1100" b="1"/>
            <a:t>こちらをクリック</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180976</xdr:colOff>
      <xdr:row>0</xdr:row>
      <xdr:rowOff>123824</xdr:rowOff>
    </xdr:from>
    <xdr:to>
      <xdr:col>12</xdr:col>
      <xdr:colOff>1047750</xdr:colOff>
      <xdr:row>4</xdr:row>
      <xdr:rowOff>57149</xdr:rowOff>
    </xdr:to>
    <xdr:sp macro="" textlink="">
      <xdr:nvSpPr>
        <xdr:cNvPr id="2" name="正方形/長方形 1"/>
        <xdr:cNvSpPr/>
      </xdr:nvSpPr>
      <xdr:spPr>
        <a:xfrm>
          <a:off x="180976" y="123824"/>
          <a:ext cx="7343774" cy="885825"/>
        </a:xfrm>
        <a:prstGeom prst="rect">
          <a:avLst/>
        </a:prstGeom>
        <a:effectLst>
          <a:outerShdw blurRad="50800" dist="38100" dir="2700000" algn="tl" rotWithShape="0">
            <a:prstClr val="black">
              <a:alpha val="40000"/>
            </a:prstClr>
          </a:outerShdw>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3600" b="1" cap="none" spc="0">
              <a:ln w="10160">
                <a:solidFill>
                  <a:schemeClr val="accent2">
                    <a:lumMod val="75000"/>
                  </a:schemeClr>
                </a:solidFill>
                <a:prstDash val="solid"/>
              </a:ln>
              <a:solidFill>
                <a:srgbClr val="FFFFFF"/>
              </a:solidFill>
              <a:effectLst>
                <a:outerShdw blurRad="38100" dist="22860" dir="5400000" algn="tl" rotWithShape="0">
                  <a:srgbClr val="000000">
                    <a:alpha val="30000"/>
                  </a:srgbClr>
                </a:outerShdw>
              </a:effectLst>
              <a:latin typeface="+mn-lt"/>
              <a:ea typeface="+mn-ea"/>
              <a:cs typeface="+mn-cs"/>
            </a:rPr>
            <a:t>　不動産所得 の 入力</a:t>
          </a:r>
          <a:endParaRPr kumimoji="1" lang="ja-JP" altLang="en-US" sz="7200" b="1" cap="none" spc="0">
            <a:ln w="10160">
              <a:solidFill>
                <a:schemeClr val="accent2">
                  <a:lumMod val="75000"/>
                </a:schemeClr>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twoCellAnchor>
    <xdr:from>
      <xdr:col>14</xdr:col>
      <xdr:colOff>419099</xdr:colOff>
      <xdr:row>30</xdr:row>
      <xdr:rowOff>9525</xdr:rowOff>
    </xdr:from>
    <xdr:to>
      <xdr:col>16</xdr:col>
      <xdr:colOff>657224</xdr:colOff>
      <xdr:row>33</xdr:row>
      <xdr:rowOff>180976</xdr:rowOff>
    </xdr:to>
    <xdr:sp macro="" textlink="">
      <xdr:nvSpPr>
        <xdr:cNvPr id="3" name="正方形/長方形 2">
          <a:hlinkClick xmlns:r="http://schemas.openxmlformats.org/officeDocument/2006/relationships" r:id="rId1"/>
        </xdr:cNvPr>
        <xdr:cNvSpPr/>
      </xdr:nvSpPr>
      <xdr:spPr>
        <a:xfrm>
          <a:off x="8686799" y="7067550"/>
          <a:ext cx="1838325" cy="981076"/>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ja-JP" sz="2000" b="1">
              <a:solidFill>
                <a:schemeClr val="lt1"/>
              </a:solidFill>
              <a:effectLst/>
              <a:latin typeface="+mn-lt"/>
              <a:ea typeface="+mn-ea"/>
              <a:cs typeface="+mn-cs"/>
            </a:rPr>
            <a:t>収入の入力へ</a:t>
          </a:r>
          <a:endParaRPr lang="ja-JP" altLang="ja-JP" sz="2000">
            <a:effectLst/>
          </a:endParaRPr>
        </a:p>
        <a:p>
          <a:pPr algn="ctr"/>
          <a:r>
            <a:rPr kumimoji="1" lang="ja-JP" altLang="en-US" sz="2000" b="1"/>
            <a:t>戻る</a:t>
          </a:r>
        </a:p>
      </xdr:txBody>
    </xdr:sp>
    <xdr:clientData/>
  </xdr:twoCellAnchor>
  <xdr:twoCellAnchor>
    <xdr:from>
      <xdr:col>11</xdr:col>
      <xdr:colOff>0</xdr:colOff>
      <xdr:row>15</xdr:row>
      <xdr:rowOff>200025</xdr:rowOff>
    </xdr:from>
    <xdr:to>
      <xdr:col>16</xdr:col>
      <xdr:colOff>714375</xdr:colOff>
      <xdr:row>17</xdr:row>
      <xdr:rowOff>104775</xdr:rowOff>
    </xdr:to>
    <xdr:sp macro="" textlink="">
      <xdr:nvSpPr>
        <xdr:cNvPr id="4" name="正方形/長方形 3"/>
        <xdr:cNvSpPr/>
      </xdr:nvSpPr>
      <xdr:spPr>
        <a:xfrm>
          <a:off x="6134100" y="5734050"/>
          <a:ext cx="4448175" cy="390525"/>
        </a:xfrm>
        <a:prstGeom prst="rect">
          <a:avLst/>
        </a:prstGeom>
        <a:solidFill>
          <a:schemeClr val="accent4">
            <a:lumMod val="20000"/>
            <a:lumOff val="80000"/>
          </a:schemeClr>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b="1">
              <a:solidFill>
                <a:srgbClr val="FF0000"/>
              </a:solidFill>
            </a:rPr>
            <a:t>専従者控除は内訳から先に入力を行ってください。</a:t>
          </a:r>
        </a:p>
      </xdr:txBody>
    </xdr:sp>
    <xdr:clientData/>
  </xdr:twoCellAnchor>
  <xdr:twoCellAnchor>
    <xdr:from>
      <xdr:col>14</xdr:col>
      <xdr:colOff>400049</xdr:colOff>
      <xdr:row>34</xdr:row>
      <xdr:rowOff>123826</xdr:rowOff>
    </xdr:from>
    <xdr:to>
      <xdr:col>16</xdr:col>
      <xdr:colOff>685800</xdr:colOff>
      <xdr:row>36</xdr:row>
      <xdr:rowOff>123826</xdr:rowOff>
    </xdr:to>
    <xdr:sp macro="" textlink="">
      <xdr:nvSpPr>
        <xdr:cNvPr id="6" name="正方形/長方形 5">
          <a:hlinkClick xmlns:r="http://schemas.openxmlformats.org/officeDocument/2006/relationships" r:id="rId2"/>
        </xdr:cNvPr>
        <xdr:cNvSpPr/>
      </xdr:nvSpPr>
      <xdr:spPr>
        <a:xfrm>
          <a:off x="8667749" y="8305801"/>
          <a:ext cx="1885951" cy="476250"/>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受付画面へもどる</a:t>
          </a:r>
        </a:p>
      </xdr:txBody>
    </xdr:sp>
    <xdr:clientData/>
  </xdr:twoCellAnchor>
  <xdr:twoCellAnchor>
    <xdr:from>
      <xdr:col>0</xdr:col>
      <xdr:colOff>104776</xdr:colOff>
      <xdr:row>0</xdr:row>
      <xdr:rowOff>47625</xdr:rowOff>
    </xdr:from>
    <xdr:to>
      <xdr:col>18</xdr:col>
      <xdr:colOff>209551</xdr:colOff>
      <xdr:row>37</xdr:row>
      <xdr:rowOff>9525</xdr:rowOff>
    </xdr:to>
    <xdr:sp macro="" textlink="">
      <xdr:nvSpPr>
        <xdr:cNvPr id="8" name="正方形/長方形 7"/>
        <xdr:cNvSpPr/>
      </xdr:nvSpPr>
      <xdr:spPr>
        <a:xfrm>
          <a:off x="104776" y="47625"/>
          <a:ext cx="11010900" cy="8782050"/>
        </a:xfrm>
        <a:prstGeom prst="rect">
          <a:avLst/>
        </a:prstGeom>
        <a:noFill/>
        <a:ln w="38100">
          <a:solidFill>
            <a:schemeClr val="accent2">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733424</xdr:colOff>
      <xdr:row>15</xdr:row>
      <xdr:rowOff>9525</xdr:rowOff>
    </xdr:from>
    <xdr:to>
      <xdr:col>18</xdr:col>
      <xdr:colOff>0</xdr:colOff>
      <xdr:row>22</xdr:row>
      <xdr:rowOff>0</xdr:rowOff>
    </xdr:to>
    <xdr:sp macro="" textlink="">
      <xdr:nvSpPr>
        <xdr:cNvPr id="10" name="正方形/長方形 9"/>
        <xdr:cNvSpPr/>
      </xdr:nvSpPr>
      <xdr:spPr>
        <a:xfrm>
          <a:off x="5886449" y="3467100"/>
          <a:ext cx="5019676" cy="1704975"/>
        </a:xfrm>
        <a:prstGeom prst="rect">
          <a:avLst/>
        </a:prstGeom>
        <a:noFill/>
        <a:ln w="38100">
          <a:solidFill>
            <a:schemeClr val="accent2">
              <a:lumMod val="75000"/>
            </a:schemeClr>
          </a:solidFill>
        </a:ln>
        <a:effectLst>
          <a:outerShdw blurRad="57785" dist="33020" dir="3180000" algn="ctr">
            <a:srgbClr val="000000">
              <a:alpha val="30000"/>
            </a:srgbClr>
          </a:outerShdw>
        </a:effectLst>
        <a:scene3d>
          <a:camera prst="orthographicFront"/>
          <a:lightRig rig="brightRoom" dir="t">
            <a:rot lat="0" lon="0" rev="600000"/>
          </a:lightRig>
        </a:scene3d>
        <a:sp3d prstMaterial="metal">
          <a:bevelT w="38100" h="57150" prst="angle"/>
        </a:sp3d>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114299</xdr:colOff>
      <xdr:row>5</xdr:row>
      <xdr:rowOff>38099</xdr:rowOff>
    </xdr:from>
    <xdr:to>
      <xdr:col>2</xdr:col>
      <xdr:colOff>790574</xdr:colOff>
      <xdr:row>5</xdr:row>
      <xdr:rowOff>257174</xdr:rowOff>
    </xdr:to>
    <xdr:sp macro="" textlink="">
      <xdr:nvSpPr>
        <xdr:cNvPr id="11" name="正方形/長方形 10"/>
        <xdr:cNvSpPr/>
      </xdr:nvSpPr>
      <xdr:spPr>
        <a:xfrm>
          <a:off x="685799" y="990599"/>
          <a:ext cx="676275" cy="219075"/>
        </a:xfrm>
        <a:prstGeom prst="rect">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20</xdr:row>
      <xdr:rowOff>95250</xdr:rowOff>
    </xdr:from>
    <xdr:to>
      <xdr:col>9</xdr:col>
      <xdr:colOff>628650</xdr:colOff>
      <xdr:row>30</xdr:row>
      <xdr:rowOff>1</xdr:rowOff>
    </xdr:to>
    <xdr:cxnSp macro="">
      <xdr:nvCxnSpPr>
        <xdr:cNvPr id="12" name="直線矢印コネクタ 11"/>
        <xdr:cNvCxnSpPr/>
      </xdr:nvCxnSpPr>
      <xdr:spPr>
        <a:xfrm flipV="1">
          <a:off x="3581400" y="4829175"/>
          <a:ext cx="2200275" cy="230505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314325</xdr:colOff>
      <xdr:row>10</xdr:row>
      <xdr:rowOff>0</xdr:rowOff>
    </xdr:from>
    <xdr:to>
      <xdr:col>17</xdr:col>
      <xdr:colOff>104775</xdr:colOff>
      <xdr:row>14</xdr:row>
      <xdr:rowOff>635</xdr:rowOff>
    </xdr:to>
    <xdr:sp macro="" textlink="">
      <xdr:nvSpPr>
        <xdr:cNvPr id="14" name="正方形/長方形 13">
          <a:hlinkClick xmlns:r="http://schemas.openxmlformats.org/officeDocument/2006/relationships" r:id="rId3"/>
        </xdr:cNvPr>
        <xdr:cNvSpPr/>
      </xdr:nvSpPr>
      <xdr:spPr>
        <a:xfrm>
          <a:off x="9286875" y="2295525"/>
          <a:ext cx="1552575" cy="953135"/>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不動産所得</a:t>
          </a:r>
          <a:endParaRPr kumimoji="1" lang="en-US" altLang="ja-JP" sz="1600" b="1"/>
        </a:p>
        <a:p>
          <a:pPr algn="ctr"/>
          <a:r>
            <a:rPr kumimoji="1" lang="ja-JP" altLang="en-US" sz="1600" b="1"/>
            <a:t>説明資料</a:t>
          </a:r>
        </a:p>
      </xdr:txBody>
    </xdr:sp>
    <xdr:clientData/>
  </xdr:twoCellAnchor>
  <xdr:twoCellAnchor>
    <xdr:from>
      <xdr:col>12</xdr:col>
      <xdr:colOff>914399</xdr:colOff>
      <xdr:row>9</xdr:row>
      <xdr:rowOff>161925</xdr:rowOff>
    </xdr:from>
    <xdr:to>
      <xdr:col>18</xdr:col>
      <xdr:colOff>19049</xdr:colOff>
      <xdr:row>14</xdr:row>
      <xdr:rowOff>95250</xdr:rowOff>
    </xdr:to>
    <xdr:sp macro="" textlink="">
      <xdr:nvSpPr>
        <xdr:cNvPr id="15" name="正方形/長方形 14"/>
        <xdr:cNvSpPr/>
      </xdr:nvSpPr>
      <xdr:spPr>
        <a:xfrm>
          <a:off x="7391399" y="2181225"/>
          <a:ext cx="3533775" cy="1123950"/>
        </a:xfrm>
        <a:prstGeom prst="rect">
          <a:avLst/>
        </a:prstGeom>
        <a:noFill/>
        <a:ln w="2857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0</xdr:row>
      <xdr:rowOff>142875</xdr:rowOff>
    </xdr:from>
    <xdr:to>
      <xdr:col>18</xdr:col>
      <xdr:colOff>76200</xdr:colOff>
      <xdr:row>8</xdr:row>
      <xdr:rowOff>180975</xdr:rowOff>
    </xdr:to>
    <xdr:sp macro="" textlink="">
      <xdr:nvSpPr>
        <xdr:cNvPr id="13" name="正方形/長方形 12"/>
        <xdr:cNvSpPr/>
      </xdr:nvSpPr>
      <xdr:spPr>
        <a:xfrm>
          <a:off x="7839075" y="142875"/>
          <a:ext cx="3143250" cy="1857375"/>
        </a:xfrm>
        <a:prstGeom prst="rect">
          <a:avLst/>
        </a:prstGeom>
        <a:solidFill>
          <a:schemeClr val="accent1">
            <a:lumMod val="20000"/>
            <a:lumOff val="80000"/>
          </a:schemeClr>
        </a:solidFill>
        <a:ln w="28575">
          <a:solidFill>
            <a:schemeClr val="accent5">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en-US" altLang="ja-JP"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a:t>
          </a:r>
          <a:r>
            <a:rPr kumimoji="1" lang="ja-JP" altLang="en-US"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注意</a:t>
          </a:r>
          <a:r>
            <a:rPr kumimoji="1" lang="en-US" altLang="ja-JP"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a:t>
          </a: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所得税の</a:t>
          </a:r>
          <a:r>
            <a:rPr kumimoji="1" lang="ja-JP" altLang="en-US" sz="2400" b="1" u="sng" cap="none" spc="0">
              <a:ln w="6350">
                <a:solidFill>
                  <a:srgbClr val="FF0000"/>
                </a:solidFill>
                <a:prstDash val="solid"/>
              </a:ln>
              <a:solidFill>
                <a:srgbClr val="FF0000"/>
              </a:solidFill>
              <a:effectLst>
                <a:outerShdw blurRad="38100" dist="22860" dir="5400000" algn="tl" rotWithShape="0">
                  <a:srgbClr val="000000">
                    <a:alpha val="30000"/>
                  </a:srgbClr>
                </a:outerShdw>
              </a:effectLst>
            </a:rPr>
            <a:t>還付・納付</a:t>
          </a:r>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が</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ある場合は、</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税務署の確定申告が必要です！</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twoCellAnchor>
  <xdr:twoCellAnchor>
    <xdr:from>
      <xdr:col>12</xdr:col>
      <xdr:colOff>876300</xdr:colOff>
      <xdr:row>10</xdr:row>
      <xdr:rowOff>200025</xdr:rowOff>
    </xdr:from>
    <xdr:to>
      <xdr:col>15</xdr:col>
      <xdr:colOff>323850</xdr:colOff>
      <xdr:row>13</xdr:row>
      <xdr:rowOff>142875</xdr:rowOff>
    </xdr:to>
    <xdr:sp macro="" textlink="">
      <xdr:nvSpPr>
        <xdr:cNvPr id="5" name="テキスト ボックス 4"/>
        <xdr:cNvSpPr txBox="1"/>
      </xdr:nvSpPr>
      <xdr:spPr>
        <a:xfrm>
          <a:off x="7353300" y="2495550"/>
          <a:ext cx="1943100"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収支内訳についての説明は</a:t>
          </a:r>
          <a:endParaRPr kumimoji="1" lang="en-US" altLang="ja-JP" sz="1100" b="1"/>
        </a:p>
        <a:p>
          <a:pPr algn="ctr"/>
          <a:r>
            <a:rPr kumimoji="1" lang="ja-JP" altLang="en-US" sz="1100" b="1"/>
            <a:t>こちらをクリック</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142875</xdr:colOff>
      <xdr:row>0</xdr:row>
      <xdr:rowOff>123190</xdr:rowOff>
    </xdr:from>
    <xdr:to>
      <xdr:col>11</xdr:col>
      <xdr:colOff>495300</xdr:colOff>
      <xdr:row>3</xdr:row>
      <xdr:rowOff>276225</xdr:rowOff>
    </xdr:to>
    <xdr:sp macro="" textlink="">
      <xdr:nvSpPr>
        <xdr:cNvPr id="2" name="正方形/長方形 1"/>
        <xdr:cNvSpPr/>
      </xdr:nvSpPr>
      <xdr:spPr>
        <a:xfrm>
          <a:off x="142875" y="123190"/>
          <a:ext cx="8343900" cy="867410"/>
        </a:xfrm>
        <a:prstGeom prst="rect">
          <a:avLst/>
        </a:prstGeom>
        <a:effectLst>
          <a:outerShdw blurRad="50800" dist="38100" dir="2700000" algn="tl" rotWithShape="0">
            <a:prstClr val="black">
              <a:alpha val="40000"/>
            </a:prstClr>
          </a:outerShdw>
        </a:effectLst>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3600" b="1" cap="none" spc="50">
              <a:ln w="9525" cmpd="sng">
                <a:solidFill>
                  <a:schemeClr val="accent6">
                    <a:lumMod val="50000"/>
                  </a:schemeClr>
                </a:solidFill>
                <a:prstDash val="solid"/>
              </a:ln>
              <a:solidFill>
                <a:srgbClr val="70AD47">
                  <a:tint val="1000"/>
                </a:srgbClr>
              </a:solidFill>
              <a:effectLst>
                <a:glow rad="38100">
                  <a:schemeClr val="accent1">
                    <a:alpha val="40000"/>
                  </a:schemeClr>
                </a:glow>
              </a:effectLst>
            </a:rPr>
            <a:t>　社会保険料控除 の 入力</a:t>
          </a:r>
        </a:p>
      </xdr:txBody>
    </xdr:sp>
    <xdr:clientData/>
  </xdr:twoCellAnchor>
  <xdr:twoCellAnchor>
    <xdr:from>
      <xdr:col>9</xdr:col>
      <xdr:colOff>161925</xdr:colOff>
      <xdr:row>13</xdr:row>
      <xdr:rowOff>286385</xdr:rowOff>
    </xdr:from>
    <xdr:to>
      <xdr:col>11</xdr:col>
      <xdr:colOff>209551</xdr:colOff>
      <xdr:row>16</xdr:row>
      <xdr:rowOff>276225</xdr:rowOff>
    </xdr:to>
    <xdr:sp macro="" textlink="">
      <xdr:nvSpPr>
        <xdr:cNvPr id="3" name="正方形/長方形 2">
          <a:hlinkClick xmlns:r="http://schemas.openxmlformats.org/officeDocument/2006/relationships" r:id="rId1"/>
        </xdr:cNvPr>
        <xdr:cNvSpPr/>
      </xdr:nvSpPr>
      <xdr:spPr>
        <a:xfrm>
          <a:off x="6848475" y="3572510"/>
          <a:ext cx="1419226" cy="932815"/>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社会保険料</a:t>
          </a:r>
          <a:endParaRPr kumimoji="1" lang="en-US" altLang="ja-JP" sz="1600" b="1"/>
        </a:p>
        <a:p>
          <a:pPr algn="ctr"/>
          <a:r>
            <a:rPr kumimoji="1" lang="ja-JP" altLang="en-US" sz="1600" b="1"/>
            <a:t>参考資料</a:t>
          </a:r>
        </a:p>
      </xdr:txBody>
    </xdr:sp>
    <xdr:clientData/>
  </xdr:twoCellAnchor>
  <xdr:twoCellAnchor>
    <xdr:from>
      <xdr:col>8</xdr:col>
      <xdr:colOff>447675</xdr:colOff>
      <xdr:row>10</xdr:row>
      <xdr:rowOff>285751</xdr:rowOff>
    </xdr:from>
    <xdr:to>
      <xdr:col>11</xdr:col>
      <xdr:colOff>466725</xdr:colOff>
      <xdr:row>17</xdr:row>
      <xdr:rowOff>142875</xdr:rowOff>
    </xdr:to>
    <xdr:sp macro="" textlink="">
      <xdr:nvSpPr>
        <xdr:cNvPr id="4" name="正方形/長方形 3"/>
        <xdr:cNvSpPr/>
      </xdr:nvSpPr>
      <xdr:spPr>
        <a:xfrm>
          <a:off x="6591300" y="2628901"/>
          <a:ext cx="1933575" cy="2057399"/>
        </a:xfrm>
        <a:prstGeom prst="rect">
          <a:avLst/>
        </a:prstGeom>
        <a:noFill/>
        <a:ln w="2857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23</xdr:row>
      <xdr:rowOff>267335</xdr:rowOff>
    </xdr:from>
    <xdr:to>
      <xdr:col>11</xdr:col>
      <xdr:colOff>66675</xdr:colOff>
      <xdr:row>27</xdr:row>
      <xdr:rowOff>114300</xdr:rowOff>
    </xdr:to>
    <xdr:sp macro="" textlink="">
      <xdr:nvSpPr>
        <xdr:cNvPr id="5" name="正方形/長方形 4">
          <a:hlinkClick xmlns:r="http://schemas.openxmlformats.org/officeDocument/2006/relationships" r:id="rId2"/>
        </xdr:cNvPr>
        <xdr:cNvSpPr/>
      </xdr:nvSpPr>
      <xdr:spPr>
        <a:xfrm>
          <a:off x="6143625" y="6372860"/>
          <a:ext cx="1981200" cy="989965"/>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solidFill>
                <a:schemeClr val="lt1"/>
              </a:solidFill>
              <a:effectLst/>
              <a:latin typeface="+mn-lt"/>
              <a:ea typeface="+mn-ea"/>
              <a:cs typeface="+mn-cs"/>
            </a:rPr>
            <a:t>控除</a:t>
          </a:r>
          <a:r>
            <a:rPr kumimoji="1" lang="ja-JP" altLang="ja-JP" sz="2000" b="1">
              <a:solidFill>
                <a:schemeClr val="lt1"/>
              </a:solidFill>
              <a:effectLst/>
              <a:latin typeface="+mn-lt"/>
              <a:ea typeface="+mn-ea"/>
              <a:cs typeface="+mn-cs"/>
            </a:rPr>
            <a:t>の入力へ</a:t>
          </a:r>
          <a:endParaRPr lang="ja-JP" altLang="ja-JP" sz="2000">
            <a:effectLst/>
          </a:endParaRPr>
        </a:p>
        <a:p>
          <a:pPr algn="ctr"/>
          <a:r>
            <a:rPr kumimoji="1" lang="ja-JP" altLang="en-US" sz="2000" b="1"/>
            <a:t>もどる</a:t>
          </a:r>
        </a:p>
      </xdr:txBody>
    </xdr:sp>
    <xdr:clientData/>
  </xdr:twoCellAnchor>
  <xdr:twoCellAnchor>
    <xdr:from>
      <xdr:col>8</xdr:col>
      <xdr:colOff>9526</xdr:colOff>
      <xdr:row>28</xdr:row>
      <xdr:rowOff>48261</xdr:rowOff>
    </xdr:from>
    <xdr:to>
      <xdr:col>11</xdr:col>
      <xdr:colOff>76201</xdr:colOff>
      <xdr:row>30</xdr:row>
      <xdr:rowOff>19051</xdr:rowOff>
    </xdr:to>
    <xdr:sp macro="" textlink="">
      <xdr:nvSpPr>
        <xdr:cNvPr id="6" name="正方形/長方形 5">
          <a:hlinkClick xmlns:r="http://schemas.openxmlformats.org/officeDocument/2006/relationships" r:id="rId3"/>
        </xdr:cNvPr>
        <xdr:cNvSpPr/>
      </xdr:nvSpPr>
      <xdr:spPr>
        <a:xfrm>
          <a:off x="6153151" y="7534911"/>
          <a:ext cx="1981200" cy="447040"/>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受付画面へもどる</a:t>
          </a:r>
        </a:p>
      </xdr:txBody>
    </xdr:sp>
    <xdr:clientData/>
  </xdr:twoCellAnchor>
  <xdr:twoCellAnchor>
    <xdr:from>
      <xdr:col>0</xdr:col>
      <xdr:colOff>47626</xdr:colOff>
      <xdr:row>0</xdr:row>
      <xdr:rowOff>38100</xdr:rowOff>
    </xdr:from>
    <xdr:to>
      <xdr:col>11</xdr:col>
      <xdr:colOff>676275</xdr:colOff>
      <xdr:row>31</xdr:row>
      <xdr:rowOff>28575</xdr:rowOff>
    </xdr:to>
    <xdr:sp macro="" textlink="">
      <xdr:nvSpPr>
        <xdr:cNvPr id="7" name="正方形/長方形 6"/>
        <xdr:cNvSpPr/>
      </xdr:nvSpPr>
      <xdr:spPr>
        <a:xfrm>
          <a:off x="47626" y="38100"/>
          <a:ext cx="8686799" cy="8191500"/>
        </a:xfrm>
        <a:prstGeom prst="rect">
          <a:avLst/>
        </a:prstGeom>
        <a:noFill/>
        <a:ln w="38100">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19049</xdr:colOff>
      <xdr:row>5</xdr:row>
      <xdr:rowOff>19049</xdr:rowOff>
    </xdr:from>
    <xdr:to>
      <xdr:col>2</xdr:col>
      <xdr:colOff>647700</xdr:colOff>
      <xdr:row>5</xdr:row>
      <xdr:rowOff>276225</xdr:rowOff>
    </xdr:to>
    <xdr:sp macro="" textlink="">
      <xdr:nvSpPr>
        <xdr:cNvPr id="8" name="正方形/長方形 7"/>
        <xdr:cNvSpPr/>
      </xdr:nvSpPr>
      <xdr:spPr>
        <a:xfrm>
          <a:off x="695324" y="1095374"/>
          <a:ext cx="628651" cy="257176"/>
        </a:xfrm>
        <a:prstGeom prst="rect">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10</xdr:row>
      <xdr:rowOff>276225</xdr:rowOff>
    </xdr:from>
    <xdr:to>
      <xdr:col>12</xdr:col>
      <xdr:colOff>9524</xdr:colOff>
      <xdr:row>13</xdr:row>
      <xdr:rowOff>285750</xdr:rowOff>
    </xdr:to>
    <xdr:sp macro="" textlink="">
      <xdr:nvSpPr>
        <xdr:cNvPr id="9" name="テキスト ボックス 8"/>
        <xdr:cNvSpPr txBox="1"/>
      </xdr:nvSpPr>
      <xdr:spPr>
        <a:xfrm>
          <a:off x="6305550" y="2619375"/>
          <a:ext cx="2447924"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源泉徴収票等の</a:t>
          </a:r>
          <a:endParaRPr kumimoji="1" lang="en-US" altLang="ja-JP" sz="1100" b="1"/>
        </a:p>
        <a:p>
          <a:pPr algn="ctr"/>
          <a:r>
            <a:rPr kumimoji="1" lang="ja-JP" altLang="en-US" sz="1100" b="1"/>
            <a:t>「社会保険料額」欄</a:t>
          </a:r>
          <a:endParaRPr kumimoji="1" lang="en-US" altLang="ja-JP" sz="1100" b="1"/>
        </a:p>
        <a:p>
          <a:pPr algn="ctr"/>
          <a:r>
            <a:rPr kumimoji="1" lang="ja-JP" altLang="en-US" sz="1100" b="1"/>
            <a:t>の確認はこちらをクリック</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142874</xdr:colOff>
      <xdr:row>0</xdr:row>
      <xdr:rowOff>142874</xdr:rowOff>
    </xdr:from>
    <xdr:to>
      <xdr:col>11</xdr:col>
      <xdr:colOff>428624</xdr:colOff>
      <xdr:row>3</xdr:row>
      <xdr:rowOff>295274</xdr:rowOff>
    </xdr:to>
    <xdr:sp macro="" textlink="">
      <xdr:nvSpPr>
        <xdr:cNvPr id="2" name="正方形/長方形 1"/>
        <xdr:cNvSpPr/>
      </xdr:nvSpPr>
      <xdr:spPr>
        <a:xfrm>
          <a:off x="142874" y="142874"/>
          <a:ext cx="8296275" cy="866775"/>
        </a:xfrm>
        <a:prstGeom prst="rect">
          <a:avLst/>
        </a:prstGeom>
        <a:effectLst>
          <a:outerShdw blurRad="50800" dist="38100" dir="2700000" algn="tl" rotWithShape="0">
            <a:prstClr val="black">
              <a:alpha val="40000"/>
            </a:prstClr>
          </a:outerShdw>
        </a:effectLst>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3600" b="1" cap="none" spc="50">
              <a:ln w="9525" cmpd="sng">
                <a:solidFill>
                  <a:schemeClr val="accent6">
                    <a:lumMod val="50000"/>
                  </a:schemeClr>
                </a:solidFill>
                <a:prstDash val="solid"/>
              </a:ln>
              <a:solidFill>
                <a:srgbClr val="70AD47">
                  <a:tint val="1000"/>
                </a:srgbClr>
              </a:solidFill>
              <a:effectLst>
                <a:glow rad="38100">
                  <a:schemeClr val="accent1">
                    <a:alpha val="40000"/>
                  </a:schemeClr>
                </a:glow>
              </a:effectLst>
            </a:rPr>
            <a:t>　生命保険料控除 の 入力</a:t>
          </a:r>
        </a:p>
      </xdr:txBody>
    </xdr:sp>
    <xdr:clientData/>
  </xdr:twoCellAnchor>
  <xdr:twoCellAnchor>
    <xdr:from>
      <xdr:col>8</xdr:col>
      <xdr:colOff>495300</xdr:colOff>
      <xdr:row>13</xdr:row>
      <xdr:rowOff>75566</xdr:rowOff>
    </xdr:from>
    <xdr:to>
      <xdr:col>11</xdr:col>
      <xdr:colOff>161925</xdr:colOff>
      <xdr:row>16</xdr:row>
      <xdr:rowOff>95251</xdr:rowOff>
    </xdr:to>
    <xdr:sp macro="" textlink="">
      <xdr:nvSpPr>
        <xdr:cNvPr id="3" name="正方形/長方形 2">
          <a:hlinkClick xmlns:r="http://schemas.openxmlformats.org/officeDocument/2006/relationships" r:id="rId1"/>
        </xdr:cNvPr>
        <xdr:cNvSpPr/>
      </xdr:nvSpPr>
      <xdr:spPr>
        <a:xfrm>
          <a:off x="6591300" y="3342641"/>
          <a:ext cx="1581150" cy="1019810"/>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生命保険料</a:t>
          </a:r>
          <a:endParaRPr kumimoji="1" lang="en-US" altLang="ja-JP" sz="1600" b="1"/>
        </a:p>
        <a:p>
          <a:pPr algn="ctr"/>
          <a:r>
            <a:rPr kumimoji="1" lang="ja-JP" altLang="en-US" sz="1600" b="1"/>
            <a:t>参考資料</a:t>
          </a:r>
        </a:p>
      </xdr:txBody>
    </xdr:sp>
    <xdr:clientData/>
  </xdr:twoCellAnchor>
  <xdr:twoCellAnchor>
    <xdr:from>
      <xdr:col>8</xdr:col>
      <xdr:colOff>295275</xdr:colOff>
      <xdr:row>10</xdr:row>
      <xdr:rowOff>152400</xdr:rowOff>
    </xdr:from>
    <xdr:to>
      <xdr:col>11</xdr:col>
      <xdr:colOff>352425</xdr:colOff>
      <xdr:row>16</xdr:row>
      <xdr:rowOff>257175</xdr:rowOff>
    </xdr:to>
    <xdr:sp macro="" textlink="">
      <xdr:nvSpPr>
        <xdr:cNvPr id="4" name="正方形/長方形 3"/>
        <xdr:cNvSpPr/>
      </xdr:nvSpPr>
      <xdr:spPr>
        <a:xfrm>
          <a:off x="6391275" y="2419350"/>
          <a:ext cx="1971675" cy="2105025"/>
        </a:xfrm>
        <a:prstGeom prst="rect">
          <a:avLst/>
        </a:prstGeom>
        <a:noFill/>
        <a:ln w="2857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21</xdr:row>
      <xdr:rowOff>19050</xdr:rowOff>
    </xdr:from>
    <xdr:to>
      <xdr:col>10</xdr:col>
      <xdr:colOff>666750</xdr:colOff>
      <xdr:row>25</xdr:row>
      <xdr:rowOff>28575</xdr:rowOff>
    </xdr:to>
    <xdr:sp macro="" textlink="">
      <xdr:nvSpPr>
        <xdr:cNvPr id="7" name="正方形/長方形 6">
          <a:hlinkClick xmlns:r="http://schemas.openxmlformats.org/officeDocument/2006/relationships" r:id="rId2"/>
        </xdr:cNvPr>
        <xdr:cNvSpPr/>
      </xdr:nvSpPr>
      <xdr:spPr>
        <a:xfrm>
          <a:off x="6191250" y="5629275"/>
          <a:ext cx="1800225" cy="962025"/>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solidFill>
                <a:schemeClr val="lt1"/>
              </a:solidFill>
              <a:effectLst/>
              <a:latin typeface="+mn-lt"/>
              <a:ea typeface="+mn-ea"/>
              <a:cs typeface="+mn-cs"/>
            </a:rPr>
            <a:t>控除</a:t>
          </a:r>
          <a:r>
            <a:rPr kumimoji="1" lang="ja-JP" altLang="ja-JP" sz="2000" b="1">
              <a:solidFill>
                <a:schemeClr val="lt1"/>
              </a:solidFill>
              <a:effectLst/>
              <a:latin typeface="+mn-lt"/>
              <a:ea typeface="+mn-ea"/>
              <a:cs typeface="+mn-cs"/>
            </a:rPr>
            <a:t>の入力へ</a:t>
          </a:r>
          <a:endParaRPr lang="ja-JP" altLang="ja-JP" sz="2000">
            <a:effectLst/>
          </a:endParaRPr>
        </a:p>
        <a:p>
          <a:pPr algn="ctr"/>
          <a:r>
            <a:rPr kumimoji="1" lang="ja-JP" altLang="en-US" sz="2000" b="1"/>
            <a:t>もどる</a:t>
          </a:r>
        </a:p>
      </xdr:txBody>
    </xdr:sp>
    <xdr:clientData/>
  </xdr:twoCellAnchor>
  <xdr:twoCellAnchor>
    <xdr:from>
      <xdr:col>8</xdr:col>
      <xdr:colOff>57150</xdr:colOff>
      <xdr:row>25</xdr:row>
      <xdr:rowOff>219076</xdr:rowOff>
    </xdr:from>
    <xdr:to>
      <xdr:col>11</xdr:col>
      <xdr:colOff>9525</xdr:colOff>
      <xdr:row>28</xdr:row>
      <xdr:rowOff>85726</xdr:rowOff>
    </xdr:to>
    <xdr:sp macro="" textlink="">
      <xdr:nvSpPr>
        <xdr:cNvPr id="8" name="正方形/長方形 7">
          <a:hlinkClick xmlns:r="http://schemas.openxmlformats.org/officeDocument/2006/relationships" r:id="rId3"/>
        </xdr:cNvPr>
        <xdr:cNvSpPr/>
      </xdr:nvSpPr>
      <xdr:spPr>
        <a:xfrm>
          <a:off x="6153150" y="6915151"/>
          <a:ext cx="1866900" cy="533400"/>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受付画面へもどる</a:t>
          </a:r>
        </a:p>
      </xdr:txBody>
    </xdr:sp>
    <xdr:clientData/>
  </xdr:twoCellAnchor>
  <xdr:twoCellAnchor>
    <xdr:from>
      <xdr:col>0</xdr:col>
      <xdr:colOff>66675</xdr:colOff>
      <xdr:row>0</xdr:row>
      <xdr:rowOff>76200</xdr:rowOff>
    </xdr:from>
    <xdr:to>
      <xdr:col>11</xdr:col>
      <xdr:colOff>638175</xdr:colOff>
      <xdr:row>30</xdr:row>
      <xdr:rowOff>38100</xdr:rowOff>
    </xdr:to>
    <xdr:sp macro="" textlink="">
      <xdr:nvSpPr>
        <xdr:cNvPr id="9" name="正方形/長方形 8"/>
        <xdr:cNvSpPr/>
      </xdr:nvSpPr>
      <xdr:spPr>
        <a:xfrm>
          <a:off x="66675" y="76200"/>
          <a:ext cx="8582025" cy="7543800"/>
        </a:xfrm>
        <a:prstGeom prst="rect">
          <a:avLst/>
        </a:prstGeom>
        <a:noFill/>
        <a:ln w="38100">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380999</xdr:colOff>
      <xdr:row>5</xdr:row>
      <xdr:rowOff>9525</xdr:rowOff>
    </xdr:from>
    <xdr:to>
      <xdr:col>2</xdr:col>
      <xdr:colOff>695325</xdr:colOff>
      <xdr:row>5</xdr:row>
      <xdr:rowOff>257174</xdr:rowOff>
    </xdr:to>
    <xdr:sp macro="" textlink="">
      <xdr:nvSpPr>
        <xdr:cNvPr id="10" name="正方形/長方形 9"/>
        <xdr:cNvSpPr/>
      </xdr:nvSpPr>
      <xdr:spPr>
        <a:xfrm>
          <a:off x="676274" y="1019175"/>
          <a:ext cx="695326" cy="247649"/>
        </a:xfrm>
        <a:prstGeom prst="rect">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10</xdr:row>
      <xdr:rowOff>104774</xdr:rowOff>
    </xdr:from>
    <xdr:to>
      <xdr:col>12</xdr:col>
      <xdr:colOff>9525</xdr:colOff>
      <xdr:row>13</xdr:row>
      <xdr:rowOff>85725</xdr:rowOff>
    </xdr:to>
    <xdr:sp macro="" textlink="">
      <xdr:nvSpPr>
        <xdr:cNvPr id="11" name="テキスト ボックス 10"/>
        <xdr:cNvSpPr txBox="1"/>
      </xdr:nvSpPr>
      <xdr:spPr>
        <a:xfrm>
          <a:off x="6010275" y="2371724"/>
          <a:ext cx="2695575" cy="981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源泉徴収票・控除証明書の</a:t>
          </a:r>
          <a:endParaRPr kumimoji="1" lang="en-US" altLang="ja-JP" sz="1100" b="1"/>
        </a:p>
        <a:p>
          <a:pPr algn="ctr"/>
          <a:r>
            <a:rPr kumimoji="1" lang="en-US" altLang="ja-JP" sz="1100" b="1"/>
            <a:t>｢</a:t>
          </a:r>
          <a:r>
            <a:rPr kumimoji="1" lang="ja-JP" altLang="en-US" sz="1100" b="1"/>
            <a:t>生命保険料額</a:t>
          </a:r>
          <a:r>
            <a:rPr kumimoji="1" lang="en-US" altLang="ja-JP" sz="1100" b="1"/>
            <a:t>｣</a:t>
          </a:r>
          <a:r>
            <a:rPr kumimoji="1" lang="ja-JP" altLang="en-US" sz="1100" b="1"/>
            <a:t>欄の確認は</a:t>
          </a:r>
          <a:endParaRPr kumimoji="1" lang="en-US" altLang="ja-JP" sz="1100" b="1"/>
        </a:p>
        <a:p>
          <a:pPr algn="ctr"/>
          <a:r>
            <a:rPr kumimoji="1" lang="ja-JP" altLang="en-US" sz="1100" b="1"/>
            <a:t>こちらをクリック</a:t>
          </a:r>
        </a:p>
      </xdr:txBody>
    </xdr:sp>
    <xdr:clientData/>
  </xdr:twoCellAnchor>
  <xdr:twoCellAnchor>
    <xdr:from>
      <xdr:col>0</xdr:col>
      <xdr:colOff>171450</xdr:colOff>
      <xdr:row>31</xdr:row>
      <xdr:rowOff>161925</xdr:rowOff>
    </xdr:from>
    <xdr:to>
      <xdr:col>3</xdr:col>
      <xdr:colOff>1104900</xdr:colOff>
      <xdr:row>33</xdr:row>
      <xdr:rowOff>76200</xdr:rowOff>
    </xdr:to>
    <xdr:sp macro="" textlink="">
      <xdr:nvSpPr>
        <xdr:cNvPr id="12" name="正方形/長方形 11"/>
        <xdr:cNvSpPr/>
      </xdr:nvSpPr>
      <xdr:spPr>
        <a:xfrm>
          <a:off x="171450" y="8239125"/>
          <a:ext cx="4048125" cy="390525"/>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800" b="0"/>
            <a:t>▼最後に非表示にする！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142875</xdr:colOff>
      <xdr:row>0</xdr:row>
      <xdr:rowOff>133350</xdr:rowOff>
    </xdr:from>
    <xdr:to>
      <xdr:col>11</xdr:col>
      <xdr:colOff>323850</xdr:colOff>
      <xdr:row>3</xdr:row>
      <xdr:rowOff>257175</xdr:rowOff>
    </xdr:to>
    <xdr:sp macro="" textlink="">
      <xdr:nvSpPr>
        <xdr:cNvPr id="2" name="正方形/長方形 1"/>
        <xdr:cNvSpPr/>
      </xdr:nvSpPr>
      <xdr:spPr>
        <a:xfrm>
          <a:off x="142875" y="133350"/>
          <a:ext cx="8220075" cy="838200"/>
        </a:xfrm>
        <a:prstGeom prst="rect">
          <a:avLst/>
        </a:prstGeom>
        <a:effectLst>
          <a:outerShdw blurRad="50800" dist="38100" dir="2700000" algn="tl" rotWithShape="0">
            <a:prstClr val="black">
              <a:alpha val="40000"/>
            </a:prstClr>
          </a:outerShdw>
        </a:effectLst>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3600" b="1" cap="none" spc="50">
              <a:ln w="9525" cmpd="sng">
                <a:solidFill>
                  <a:schemeClr val="accent6">
                    <a:lumMod val="50000"/>
                  </a:schemeClr>
                </a:solidFill>
                <a:prstDash val="solid"/>
              </a:ln>
              <a:solidFill>
                <a:srgbClr val="70AD47">
                  <a:tint val="1000"/>
                </a:srgbClr>
              </a:solidFill>
              <a:effectLst>
                <a:glow rad="38100">
                  <a:schemeClr val="accent1">
                    <a:alpha val="40000"/>
                  </a:schemeClr>
                </a:glow>
              </a:effectLst>
            </a:rPr>
            <a:t>　地震保険料控除 の 入力</a:t>
          </a:r>
        </a:p>
      </xdr:txBody>
    </xdr:sp>
    <xdr:clientData/>
  </xdr:twoCellAnchor>
  <xdr:twoCellAnchor>
    <xdr:from>
      <xdr:col>8</xdr:col>
      <xdr:colOff>438150</xdr:colOff>
      <xdr:row>13</xdr:row>
      <xdr:rowOff>113665</xdr:rowOff>
    </xdr:from>
    <xdr:to>
      <xdr:col>11</xdr:col>
      <xdr:colOff>28575</xdr:colOff>
      <xdr:row>16</xdr:row>
      <xdr:rowOff>180975</xdr:rowOff>
    </xdr:to>
    <xdr:sp macro="" textlink="">
      <xdr:nvSpPr>
        <xdr:cNvPr id="3" name="正方形/長方形 2">
          <a:hlinkClick xmlns:r="http://schemas.openxmlformats.org/officeDocument/2006/relationships" r:id="rId1"/>
        </xdr:cNvPr>
        <xdr:cNvSpPr/>
      </xdr:nvSpPr>
      <xdr:spPr>
        <a:xfrm>
          <a:off x="6696075" y="3314065"/>
          <a:ext cx="1504950" cy="1010285"/>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地震保険料</a:t>
          </a:r>
          <a:endParaRPr kumimoji="1" lang="en-US" altLang="ja-JP" sz="1600" b="1"/>
        </a:p>
        <a:p>
          <a:pPr algn="ctr"/>
          <a:r>
            <a:rPr kumimoji="1" lang="ja-JP" altLang="en-US" sz="1600" b="1"/>
            <a:t>参考資料</a:t>
          </a:r>
        </a:p>
      </xdr:txBody>
    </xdr:sp>
    <xdr:clientData/>
  </xdr:twoCellAnchor>
  <xdr:twoCellAnchor>
    <xdr:from>
      <xdr:col>8</xdr:col>
      <xdr:colOff>200025</xdr:colOff>
      <xdr:row>10</xdr:row>
      <xdr:rowOff>9525</xdr:rowOff>
    </xdr:from>
    <xdr:to>
      <xdr:col>11</xdr:col>
      <xdr:colOff>266700</xdr:colOff>
      <xdr:row>17</xdr:row>
      <xdr:rowOff>28575</xdr:rowOff>
    </xdr:to>
    <xdr:sp macro="" textlink="">
      <xdr:nvSpPr>
        <xdr:cNvPr id="4" name="正方形/長方形 3"/>
        <xdr:cNvSpPr/>
      </xdr:nvSpPr>
      <xdr:spPr>
        <a:xfrm>
          <a:off x="6457950" y="2266950"/>
          <a:ext cx="1981200" cy="2219325"/>
        </a:xfrm>
        <a:prstGeom prst="rect">
          <a:avLst/>
        </a:prstGeom>
        <a:noFill/>
        <a:ln w="2857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47625</xdr:colOff>
      <xdr:row>22</xdr:row>
      <xdr:rowOff>228600</xdr:rowOff>
    </xdr:from>
    <xdr:to>
      <xdr:col>11</xdr:col>
      <xdr:colOff>0</xdr:colOff>
      <xdr:row>26</xdr:row>
      <xdr:rowOff>285115</xdr:rowOff>
    </xdr:to>
    <xdr:sp macro="" textlink="">
      <xdr:nvSpPr>
        <xdr:cNvPr id="7" name="正方形/長方形 6">
          <a:hlinkClick xmlns:r="http://schemas.openxmlformats.org/officeDocument/2006/relationships" r:id="rId2"/>
        </xdr:cNvPr>
        <xdr:cNvSpPr/>
      </xdr:nvSpPr>
      <xdr:spPr>
        <a:xfrm>
          <a:off x="6305550" y="5924550"/>
          <a:ext cx="1866900" cy="1028065"/>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solidFill>
                <a:schemeClr val="lt1"/>
              </a:solidFill>
              <a:effectLst/>
              <a:latin typeface="+mn-lt"/>
              <a:ea typeface="+mn-ea"/>
              <a:cs typeface="+mn-cs"/>
            </a:rPr>
            <a:t>控除</a:t>
          </a:r>
          <a:r>
            <a:rPr kumimoji="1" lang="ja-JP" altLang="ja-JP" sz="2000" b="1">
              <a:solidFill>
                <a:schemeClr val="lt1"/>
              </a:solidFill>
              <a:effectLst/>
              <a:latin typeface="+mn-lt"/>
              <a:ea typeface="+mn-ea"/>
              <a:cs typeface="+mn-cs"/>
            </a:rPr>
            <a:t>の入力へ</a:t>
          </a:r>
          <a:endParaRPr lang="ja-JP" altLang="ja-JP" sz="2000">
            <a:effectLst/>
          </a:endParaRPr>
        </a:p>
        <a:p>
          <a:pPr algn="ctr"/>
          <a:r>
            <a:rPr kumimoji="1" lang="ja-JP" altLang="en-US" sz="2000" b="1"/>
            <a:t>もどる</a:t>
          </a:r>
        </a:p>
      </xdr:txBody>
    </xdr:sp>
    <xdr:clientData/>
  </xdr:twoCellAnchor>
  <xdr:twoCellAnchor>
    <xdr:from>
      <xdr:col>8</xdr:col>
      <xdr:colOff>38100</xdr:colOff>
      <xdr:row>27</xdr:row>
      <xdr:rowOff>161925</xdr:rowOff>
    </xdr:from>
    <xdr:to>
      <xdr:col>11</xdr:col>
      <xdr:colOff>9525</xdr:colOff>
      <xdr:row>29</xdr:row>
      <xdr:rowOff>171450</xdr:rowOff>
    </xdr:to>
    <xdr:sp macro="" textlink="">
      <xdr:nvSpPr>
        <xdr:cNvPr id="8" name="正方形/長方形 7">
          <a:hlinkClick xmlns:r="http://schemas.openxmlformats.org/officeDocument/2006/relationships" r:id="rId3"/>
        </xdr:cNvPr>
        <xdr:cNvSpPr/>
      </xdr:nvSpPr>
      <xdr:spPr>
        <a:xfrm>
          <a:off x="6296025" y="7162800"/>
          <a:ext cx="1885950" cy="485775"/>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受付画面へもどる</a:t>
          </a:r>
        </a:p>
      </xdr:txBody>
    </xdr:sp>
    <xdr:clientData/>
  </xdr:twoCellAnchor>
  <xdr:twoCellAnchor>
    <xdr:from>
      <xdr:col>0</xdr:col>
      <xdr:colOff>66675</xdr:colOff>
      <xdr:row>0</xdr:row>
      <xdr:rowOff>47625</xdr:rowOff>
    </xdr:from>
    <xdr:to>
      <xdr:col>11</xdr:col>
      <xdr:colOff>647699</xdr:colOff>
      <xdr:row>30</xdr:row>
      <xdr:rowOff>47625</xdr:rowOff>
    </xdr:to>
    <xdr:sp macro="" textlink="">
      <xdr:nvSpPr>
        <xdr:cNvPr id="9" name="正方形/長方形 8"/>
        <xdr:cNvSpPr/>
      </xdr:nvSpPr>
      <xdr:spPr>
        <a:xfrm>
          <a:off x="66675" y="47625"/>
          <a:ext cx="8753474" cy="7686675"/>
        </a:xfrm>
        <a:prstGeom prst="rect">
          <a:avLst/>
        </a:prstGeom>
        <a:noFill/>
        <a:ln w="38100">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380999</xdr:colOff>
      <xdr:row>5</xdr:row>
      <xdr:rowOff>1</xdr:rowOff>
    </xdr:from>
    <xdr:to>
      <xdr:col>2</xdr:col>
      <xdr:colOff>695325</xdr:colOff>
      <xdr:row>5</xdr:row>
      <xdr:rowOff>257175</xdr:rowOff>
    </xdr:to>
    <xdr:sp macro="" textlink="">
      <xdr:nvSpPr>
        <xdr:cNvPr id="10" name="正方形/長方形 9"/>
        <xdr:cNvSpPr/>
      </xdr:nvSpPr>
      <xdr:spPr>
        <a:xfrm>
          <a:off x="676274" y="1066801"/>
          <a:ext cx="695326" cy="257174"/>
        </a:xfrm>
        <a:prstGeom prst="rect">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104775</xdr:colOff>
      <xdr:row>10</xdr:row>
      <xdr:rowOff>114299</xdr:rowOff>
    </xdr:from>
    <xdr:to>
      <xdr:col>11</xdr:col>
      <xdr:colOff>285750</xdr:colOff>
      <xdr:row>13</xdr:row>
      <xdr:rowOff>85725</xdr:rowOff>
    </xdr:to>
    <xdr:sp macro="" textlink="">
      <xdr:nvSpPr>
        <xdr:cNvPr id="11" name="テキスト ボックス 10"/>
        <xdr:cNvSpPr txBox="1"/>
      </xdr:nvSpPr>
      <xdr:spPr>
        <a:xfrm>
          <a:off x="6362700" y="2371724"/>
          <a:ext cx="2095500" cy="914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源泉徴収票・控除証明書の</a:t>
          </a:r>
          <a:endParaRPr kumimoji="1" lang="en-US" altLang="ja-JP" sz="1100" b="1"/>
        </a:p>
        <a:p>
          <a:pPr algn="ctr"/>
          <a:r>
            <a:rPr kumimoji="1" lang="en-US" altLang="ja-JP" sz="1100" b="1"/>
            <a:t>｢</a:t>
          </a:r>
          <a:r>
            <a:rPr kumimoji="1" lang="ja-JP" altLang="en-US" sz="1100" b="1"/>
            <a:t>地震保険料額</a:t>
          </a:r>
          <a:r>
            <a:rPr kumimoji="1" lang="en-US" altLang="ja-JP" sz="1100" b="1"/>
            <a:t>｣</a:t>
          </a:r>
          <a:r>
            <a:rPr kumimoji="1" lang="ja-JP" altLang="en-US" sz="1100" b="1"/>
            <a:t>欄の確認は</a:t>
          </a:r>
          <a:endParaRPr kumimoji="1" lang="en-US" altLang="ja-JP" sz="1100" b="1"/>
        </a:p>
        <a:p>
          <a:pPr algn="ctr"/>
          <a:r>
            <a:rPr kumimoji="1" lang="ja-JP" altLang="en-US" sz="1100" b="1"/>
            <a:t>こちらをクリック</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104775</xdr:colOff>
      <xdr:row>0</xdr:row>
      <xdr:rowOff>86360</xdr:rowOff>
    </xdr:from>
    <xdr:to>
      <xdr:col>12</xdr:col>
      <xdr:colOff>219075</xdr:colOff>
      <xdr:row>4</xdr:row>
      <xdr:rowOff>19049</xdr:rowOff>
    </xdr:to>
    <xdr:sp macro="" textlink="">
      <xdr:nvSpPr>
        <xdr:cNvPr id="2" name="正方形/長方形 1"/>
        <xdr:cNvSpPr/>
      </xdr:nvSpPr>
      <xdr:spPr>
        <a:xfrm>
          <a:off x="104775" y="86360"/>
          <a:ext cx="9067800" cy="885189"/>
        </a:xfrm>
        <a:prstGeom prst="rect">
          <a:avLst/>
        </a:prstGeom>
        <a:effectLst>
          <a:outerShdw blurRad="50800" dist="38100" dir="2700000" algn="tl" rotWithShape="0">
            <a:prstClr val="black">
              <a:alpha val="40000"/>
            </a:prstClr>
          </a:outerShdw>
        </a:effectLst>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4000" b="1" cap="none" spc="50">
              <a:ln w="9525" cmpd="sng">
                <a:solidFill>
                  <a:schemeClr val="accent6">
                    <a:lumMod val="50000"/>
                  </a:schemeClr>
                </a:solidFill>
                <a:prstDash val="solid"/>
              </a:ln>
              <a:solidFill>
                <a:srgbClr val="70AD47">
                  <a:tint val="1000"/>
                </a:srgbClr>
              </a:solidFill>
              <a:effectLst>
                <a:glow rad="38100">
                  <a:schemeClr val="accent1">
                    <a:alpha val="40000"/>
                  </a:schemeClr>
                </a:glow>
              </a:effectLst>
            </a:rPr>
            <a:t>　本人控除 の 入力</a:t>
          </a:r>
        </a:p>
      </xdr:txBody>
    </xdr:sp>
    <xdr:clientData/>
  </xdr:twoCellAnchor>
  <xdr:twoCellAnchor>
    <xdr:from>
      <xdr:col>0</xdr:col>
      <xdr:colOff>180975</xdr:colOff>
      <xdr:row>8</xdr:row>
      <xdr:rowOff>123825</xdr:rowOff>
    </xdr:from>
    <xdr:to>
      <xdr:col>5</xdr:col>
      <xdr:colOff>66675</xdr:colOff>
      <xdr:row>9</xdr:row>
      <xdr:rowOff>172085</xdr:rowOff>
    </xdr:to>
    <xdr:sp macro="" textlink="">
      <xdr:nvSpPr>
        <xdr:cNvPr id="6" name="正方形/長方形 5"/>
        <xdr:cNvSpPr/>
      </xdr:nvSpPr>
      <xdr:spPr>
        <a:xfrm>
          <a:off x="180975" y="1943100"/>
          <a:ext cx="4000500" cy="286385"/>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en-US" altLang="ja-JP" sz="1200" b="1">
              <a:solidFill>
                <a:sysClr val="windowText" lastClr="000000"/>
              </a:solidFill>
            </a:rPr>
            <a:t>【</a:t>
          </a:r>
          <a:r>
            <a:rPr kumimoji="1" lang="ja-JP" altLang="en-US" sz="1200" b="1">
              <a:solidFill>
                <a:sysClr val="windowText" lastClr="000000"/>
              </a:solidFill>
            </a:rPr>
            <a:t>１</a:t>
          </a:r>
          <a:r>
            <a:rPr kumimoji="1" lang="en-US" altLang="ja-JP" sz="1200" b="1">
              <a:solidFill>
                <a:sysClr val="windowText" lastClr="000000"/>
              </a:solidFill>
            </a:rPr>
            <a:t>】</a:t>
          </a:r>
          <a:r>
            <a:rPr kumimoji="1" lang="ja-JP" altLang="en-US" sz="1200" b="1">
              <a:solidFill>
                <a:sysClr val="windowText" lastClr="000000"/>
              </a:solidFill>
            </a:rPr>
            <a:t>寡婦・ひとり親控除</a:t>
          </a:r>
        </a:p>
      </xdr:txBody>
    </xdr:sp>
    <xdr:clientData/>
  </xdr:twoCellAnchor>
  <xdr:twoCellAnchor>
    <xdr:from>
      <xdr:col>0</xdr:col>
      <xdr:colOff>180975</xdr:colOff>
      <xdr:row>13</xdr:row>
      <xdr:rowOff>142875</xdr:rowOff>
    </xdr:from>
    <xdr:to>
      <xdr:col>5</xdr:col>
      <xdr:colOff>28575</xdr:colOff>
      <xdr:row>14</xdr:row>
      <xdr:rowOff>200025</xdr:rowOff>
    </xdr:to>
    <xdr:sp macro="" textlink="">
      <xdr:nvSpPr>
        <xdr:cNvPr id="7" name="正方形/長方形 6"/>
        <xdr:cNvSpPr/>
      </xdr:nvSpPr>
      <xdr:spPr>
        <a:xfrm>
          <a:off x="180975" y="2990850"/>
          <a:ext cx="3962400" cy="295275"/>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en-US" altLang="ja-JP" sz="1200" b="1">
              <a:solidFill>
                <a:sysClr val="windowText" lastClr="000000"/>
              </a:solidFill>
            </a:rPr>
            <a:t>【</a:t>
          </a:r>
          <a:r>
            <a:rPr kumimoji="1" lang="ja-JP" altLang="en-US" sz="1200" b="1">
              <a:solidFill>
                <a:sysClr val="windowText" lastClr="000000"/>
              </a:solidFill>
            </a:rPr>
            <a:t>２</a:t>
          </a:r>
          <a:r>
            <a:rPr kumimoji="1" lang="en-US" altLang="ja-JP" sz="1200" b="1">
              <a:solidFill>
                <a:sysClr val="windowText" lastClr="000000"/>
              </a:solidFill>
            </a:rPr>
            <a:t>】</a:t>
          </a:r>
          <a:r>
            <a:rPr kumimoji="1" lang="ja-JP" altLang="en-US" sz="1200" b="1">
              <a:solidFill>
                <a:sysClr val="windowText" lastClr="000000"/>
              </a:solidFill>
            </a:rPr>
            <a:t>勤労学生控除</a:t>
          </a:r>
        </a:p>
      </xdr:txBody>
    </xdr:sp>
    <xdr:clientData/>
  </xdr:twoCellAnchor>
  <xdr:twoCellAnchor>
    <xdr:from>
      <xdr:col>0</xdr:col>
      <xdr:colOff>171449</xdr:colOff>
      <xdr:row>18</xdr:row>
      <xdr:rowOff>124460</xdr:rowOff>
    </xdr:from>
    <xdr:to>
      <xdr:col>4</xdr:col>
      <xdr:colOff>971549</xdr:colOff>
      <xdr:row>19</xdr:row>
      <xdr:rowOff>152400</xdr:rowOff>
    </xdr:to>
    <xdr:sp macro="" textlink="">
      <xdr:nvSpPr>
        <xdr:cNvPr id="8" name="正方形/長方形 7"/>
        <xdr:cNvSpPr/>
      </xdr:nvSpPr>
      <xdr:spPr>
        <a:xfrm>
          <a:off x="171449" y="3953510"/>
          <a:ext cx="3895725" cy="266065"/>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en-US" altLang="ja-JP" sz="1200" b="1">
              <a:solidFill>
                <a:sysClr val="windowText" lastClr="000000"/>
              </a:solidFill>
            </a:rPr>
            <a:t>【</a:t>
          </a:r>
          <a:r>
            <a:rPr kumimoji="1" lang="ja-JP" altLang="en-US" sz="1200" b="1">
              <a:solidFill>
                <a:sysClr val="windowText" lastClr="000000"/>
              </a:solidFill>
            </a:rPr>
            <a:t>３</a:t>
          </a:r>
          <a:r>
            <a:rPr kumimoji="1" lang="en-US" altLang="ja-JP" sz="1200" b="1">
              <a:solidFill>
                <a:sysClr val="windowText" lastClr="000000"/>
              </a:solidFill>
            </a:rPr>
            <a:t>】</a:t>
          </a:r>
          <a:r>
            <a:rPr kumimoji="1" lang="ja-JP" altLang="en-US" sz="1200" b="1">
              <a:solidFill>
                <a:sysClr val="windowText" lastClr="000000"/>
              </a:solidFill>
            </a:rPr>
            <a:t>障がい者控除</a:t>
          </a:r>
        </a:p>
      </xdr:txBody>
    </xdr:sp>
    <xdr:clientData/>
  </xdr:twoCellAnchor>
  <xdr:twoCellAnchor>
    <xdr:from>
      <xdr:col>12</xdr:col>
      <xdr:colOff>76199</xdr:colOff>
      <xdr:row>16</xdr:row>
      <xdr:rowOff>152400</xdr:rowOff>
    </xdr:from>
    <xdr:to>
      <xdr:col>14</xdr:col>
      <xdr:colOff>504824</xdr:colOff>
      <xdr:row>21</xdr:row>
      <xdr:rowOff>56515</xdr:rowOff>
    </xdr:to>
    <xdr:sp macro="" textlink="">
      <xdr:nvSpPr>
        <xdr:cNvPr id="14" name="正方形/長方形 13">
          <a:hlinkClick xmlns:r="http://schemas.openxmlformats.org/officeDocument/2006/relationships" r:id="rId1"/>
        </xdr:cNvPr>
        <xdr:cNvSpPr/>
      </xdr:nvSpPr>
      <xdr:spPr>
        <a:xfrm>
          <a:off x="9029699" y="3733800"/>
          <a:ext cx="1800225" cy="1123315"/>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solidFill>
                <a:schemeClr val="lt1"/>
              </a:solidFill>
              <a:effectLst/>
              <a:latin typeface="+mn-lt"/>
              <a:ea typeface="+mn-ea"/>
              <a:cs typeface="+mn-cs"/>
            </a:rPr>
            <a:t>控除</a:t>
          </a:r>
          <a:r>
            <a:rPr kumimoji="1" lang="ja-JP" altLang="ja-JP" sz="2000" b="1">
              <a:solidFill>
                <a:schemeClr val="lt1"/>
              </a:solidFill>
              <a:effectLst/>
              <a:latin typeface="+mn-lt"/>
              <a:ea typeface="+mn-ea"/>
              <a:cs typeface="+mn-cs"/>
            </a:rPr>
            <a:t>の入力へ</a:t>
          </a:r>
          <a:endParaRPr lang="ja-JP" altLang="ja-JP" sz="2000">
            <a:effectLst/>
          </a:endParaRPr>
        </a:p>
        <a:p>
          <a:pPr algn="ctr"/>
          <a:r>
            <a:rPr kumimoji="1" lang="ja-JP" altLang="en-US" sz="2000" b="1"/>
            <a:t>もどる</a:t>
          </a:r>
        </a:p>
      </xdr:txBody>
    </xdr:sp>
    <xdr:clientData/>
  </xdr:twoCellAnchor>
  <xdr:twoCellAnchor>
    <xdr:from>
      <xdr:col>12</xdr:col>
      <xdr:colOff>66675</xdr:colOff>
      <xdr:row>21</xdr:row>
      <xdr:rowOff>219075</xdr:rowOff>
    </xdr:from>
    <xdr:to>
      <xdr:col>14</xdr:col>
      <xdr:colOff>533400</xdr:colOff>
      <xdr:row>23</xdr:row>
      <xdr:rowOff>189230</xdr:rowOff>
    </xdr:to>
    <xdr:sp macro="" textlink="">
      <xdr:nvSpPr>
        <xdr:cNvPr id="15" name="正方形/長方形 14">
          <a:hlinkClick xmlns:r="http://schemas.openxmlformats.org/officeDocument/2006/relationships" r:id="rId2"/>
        </xdr:cNvPr>
        <xdr:cNvSpPr/>
      </xdr:nvSpPr>
      <xdr:spPr>
        <a:xfrm>
          <a:off x="9020175" y="5019675"/>
          <a:ext cx="1838325" cy="455930"/>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受付画面へもどる</a:t>
          </a:r>
        </a:p>
      </xdr:txBody>
    </xdr:sp>
    <xdr:clientData/>
  </xdr:twoCellAnchor>
  <xdr:twoCellAnchor>
    <xdr:from>
      <xdr:col>0</xdr:col>
      <xdr:colOff>38098</xdr:colOff>
      <xdr:row>0</xdr:row>
      <xdr:rowOff>38100</xdr:rowOff>
    </xdr:from>
    <xdr:to>
      <xdr:col>15</xdr:col>
      <xdr:colOff>247649</xdr:colOff>
      <xdr:row>25</xdr:row>
      <xdr:rowOff>123824</xdr:rowOff>
    </xdr:to>
    <xdr:sp macro="" textlink="">
      <xdr:nvSpPr>
        <xdr:cNvPr id="16" name="正方形/長方形 15"/>
        <xdr:cNvSpPr/>
      </xdr:nvSpPr>
      <xdr:spPr>
        <a:xfrm>
          <a:off x="38098" y="38100"/>
          <a:ext cx="11220451" cy="5372099"/>
        </a:xfrm>
        <a:prstGeom prst="rect">
          <a:avLst/>
        </a:prstGeom>
        <a:noFill/>
        <a:ln w="38100">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400050</xdr:colOff>
      <xdr:row>5</xdr:row>
      <xdr:rowOff>57149</xdr:rowOff>
    </xdr:from>
    <xdr:to>
      <xdr:col>1</xdr:col>
      <xdr:colOff>1038225</xdr:colOff>
      <xdr:row>5</xdr:row>
      <xdr:rowOff>276224</xdr:rowOff>
    </xdr:to>
    <xdr:sp macro="" textlink="">
      <xdr:nvSpPr>
        <xdr:cNvPr id="10" name="正方形/長方形 9"/>
        <xdr:cNvSpPr/>
      </xdr:nvSpPr>
      <xdr:spPr>
        <a:xfrm>
          <a:off x="695325" y="1085849"/>
          <a:ext cx="638175" cy="219075"/>
        </a:xfrm>
        <a:prstGeom prst="rect">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171451</xdr:colOff>
      <xdr:row>0</xdr:row>
      <xdr:rowOff>114299</xdr:rowOff>
    </xdr:from>
    <xdr:to>
      <xdr:col>17</xdr:col>
      <xdr:colOff>942976</xdr:colOff>
      <xdr:row>4</xdr:row>
      <xdr:rowOff>85724</xdr:rowOff>
    </xdr:to>
    <xdr:sp macro="" textlink="">
      <xdr:nvSpPr>
        <xdr:cNvPr id="2" name="正方形/長方形 1"/>
        <xdr:cNvSpPr/>
      </xdr:nvSpPr>
      <xdr:spPr>
        <a:xfrm>
          <a:off x="171451" y="114299"/>
          <a:ext cx="9467850" cy="923925"/>
        </a:xfrm>
        <a:prstGeom prst="rect">
          <a:avLst/>
        </a:prstGeom>
        <a:effectLst>
          <a:outerShdw blurRad="50800" dist="38100" dir="2700000" algn="tl" rotWithShape="0">
            <a:prstClr val="black">
              <a:alpha val="40000"/>
            </a:prstClr>
          </a:outerShdw>
        </a:effectLst>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3600" b="1" cap="none" spc="50">
              <a:ln w="9525" cmpd="sng">
                <a:solidFill>
                  <a:schemeClr val="accent6">
                    <a:lumMod val="50000"/>
                  </a:schemeClr>
                </a:solidFill>
                <a:prstDash val="solid"/>
              </a:ln>
              <a:solidFill>
                <a:srgbClr val="70AD47">
                  <a:tint val="1000"/>
                </a:srgbClr>
              </a:solidFill>
              <a:effectLst>
                <a:glow rad="38100">
                  <a:schemeClr val="accent1">
                    <a:alpha val="40000"/>
                  </a:schemeClr>
                </a:glow>
              </a:effectLst>
            </a:rPr>
            <a:t>　配偶者（特別）控除 の 入力</a:t>
          </a:r>
        </a:p>
      </xdr:txBody>
    </xdr:sp>
    <xdr:clientData/>
  </xdr:twoCellAnchor>
  <xdr:twoCellAnchor>
    <xdr:from>
      <xdr:col>16</xdr:col>
      <xdr:colOff>219075</xdr:colOff>
      <xdr:row>16</xdr:row>
      <xdr:rowOff>28574</xdr:rowOff>
    </xdr:from>
    <xdr:to>
      <xdr:col>17</xdr:col>
      <xdr:colOff>933449</xdr:colOff>
      <xdr:row>19</xdr:row>
      <xdr:rowOff>161925</xdr:rowOff>
    </xdr:to>
    <xdr:sp macro="" textlink="">
      <xdr:nvSpPr>
        <xdr:cNvPr id="6" name="正方形/長方形 5">
          <a:hlinkClick xmlns:r="http://schemas.openxmlformats.org/officeDocument/2006/relationships" r:id="rId1"/>
        </xdr:cNvPr>
        <xdr:cNvSpPr/>
      </xdr:nvSpPr>
      <xdr:spPr>
        <a:xfrm>
          <a:off x="7724775" y="5429249"/>
          <a:ext cx="1904999" cy="1000126"/>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solidFill>
                <a:schemeClr val="lt1"/>
              </a:solidFill>
              <a:effectLst/>
              <a:latin typeface="+mn-lt"/>
              <a:ea typeface="+mn-ea"/>
              <a:cs typeface="+mn-cs"/>
            </a:rPr>
            <a:t>控除</a:t>
          </a:r>
          <a:r>
            <a:rPr kumimoji="1" lang="ja-JP" altLang="ja-JP" sz="2000" b="1">
              <a:solidFill>
                <a:schemeClr val="lt1"/>
              </a:solidFill>
              <a:effectLst/>
              <a:latin typeface="+mn-lt"/>
              <a:ea typeface="+mn-ea"/>
              <a:cs typeface="+mn-cs"/>
            </a:rPr>
            <a:t>の入力へ</a:t>
          </a:r>
          <a:endParaRPr lang="ja-JP" altLang="ja-JP" sz="2000">
            <a:effectLst/>
          </a:endParaRPr>
        </a:p>
        <a:p>
          <a:pPr algn="ctr"/>
          <a:r>
            <a:rPr kumimoji="1" lang="ja-JP" altLang="en-US" sz="2000" b="1"/>
            <a:t>もどる</a:t>
          </a:r>
        </a:p>
      </xdr:txBody>
    </xdr:sp>
    <xdr:clientData/>
  </xdr:twoCellAnchor>
  <xdr:twoCellAnchor>
    <xdr:from>
      <xdr:col>16</xdr:col>
      <xdr:colOff>209550</xdr:colOff>
      <xdr:row>19</xdr:row>
      <xdr:rowOff>285750</xdr:rowOff>
    </xdr:from>
    <xdr:to>
      <xdr:col>17</xdr:col>
      <xdr:colOff>933451</xdr:colOff>
      <xdr:row>22</xdr:row>
      <xdr:rowOff>8255</xdr:rowOff>
    </xdr:to>
    <xdr:sp macro="" textlink="">
      <xdr:nvSpPr>
        <xdr:cNvPr id="7" name="正方形/長方形 6">
          <a:hlinkClick xmlns:r="http://schemas.openxmlformats.org/officeDocument/2006/relationships" r:id="rId2"/>
        </xdr:cNvPr>
        <xdr:cNvSpPr/>
      </xdr:nvSpPr>
      <xdr:spPr>
        <a:xfrm>
          <a:off x="7715250" y="6553200"/>
          <a:ext cx="1914526" cy="513080"/>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受付画面へもどる</a:t>
          </a:r>
        </a:p>
      </xdr:txBody>
    </xdr:sp>
    <xdr:clientData/>
  </xdr:twoCellAnchor>
  <xdr:twoCellAnchor>
    <xdr:from>
      <xdr:col>0</xdr:col>
      <xdr:colOff>38099</xdr:colOff>
      <xdr:row>0</xdr:row>
      <xdr:rowOff>57150</xdr:rowOff>
    </xdr:from>
    <xdr:to>
      <xdr:col>17</xdr:col>
      <xdr:colOff>1181100</xdr:colOff>
      <xdr:row>22</xdr:row>
      <xdr:rowOff>133350</xdr:rowOff>
    </xdr:to>
    <xdr:sp macro="" textlink="">
      <xdr:nvSpPr>
        <xdr:cNvPr id="9" name="正方形/長方形 8"/>
        <xdr:cNvSpPr/>
      </xdr:nvSpPr>
      <xdr:spPr>
        <a:xfrm>
          <a:off x="38099" y="57150"/>
          <a:ext cx="9839326" cy="7048500"/>
        </a:xfrm>
        <a:prstGeom prst="rect">
          <a:avLst/>
        </a:prstGeom>
        <a:noFill/>
        <a:ln w="38100">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371476</xdr:colOff>
      <xdr:row>5</xdr:row>
      <xdr:rowOff>19049</xdr:rowOff>
    </xdr:from>
    <xdr:to>
      <xdr:col>1</xdr:col>
      <xdr:colOff>1038226</xdr:colOff>
      <xdr:row>5</xdr:row>
      <xdr:rowOff>266700</xdr:rowOff>
    </xdr:to>
    <xdr:sp macro="" textlink="">
      <xdr:nvSpPr>
        <xdr:cNvPr id="13" name="正方形/長方形 12"/>
        <xdr:cNvSpPr/>
      </xdr:nvSpPr>
      <xdr:spPr>
        <a:xfrm>
          <a:off x="714376" y="1142999"/>
          <a:ext cx="666750" cy="247651"/>
        </a:xfrm>
        <a:prstGeom prst="rect">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323850</xdr:colOff>
      <xdr:row>11</xdr:row>
      <xdr:rowOff>160655</xdr:rowOff>
    </xdr:from>
    <xdr:to>
      <xdr:col>17</xdr:col>
      <xdr:colOff>714375</xdr:colOff>
      <xdr:row>13</xdr:row>
      <xdr:rowOff>389890</xdr:rowOff>
    </xdr:to>
    <xdr:sp macro="" textlink="">
      <xdr:nvSpPr>
        <xdr:cNvPr id="12" name="正方形/長方形 11">
          <a:hlinkClick xmlns:r="http://schemas.openxmlformats.org/officeDocument/2006/relationships" r:id="rId3"/>
        </xdr:cNvPr>
        <xdr:cNvSpPr/>
      </xdr:nvSpPr>
      <xdr:spPr>
        <a:xfrm>
          <a:off x="7829550" y="3208655"/>
          <a:ext cx="1581150" cy="1124585"/>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200" b="1"/>
            <a:t>配偶者（特別）控除</a:t>
          </a:r>
          <a:endParaRPr kumimoji="1" lang="en-US" altLang="ja-JP" sz="1200" b="1"/>
        </a:p>
        <a:p>
          <a:pPr algn="ctr"/>
          <a:r>
            <a:rPr kumimoji="1" lang="ja-JP" altLang="en-US" sz="1600" b="1"/>
            <a:t>参考資料</a:t>
          </a:r>
        </a:p>
      </xdr:txBody>
    </xdr:sp>
    <xdr:clientData/>
  </xdr:twoCellAnchor>
  <xdr:twoCellAnchor>
    <xdr:from>
      <xdr:col>16</xdr:col>
      <xdr:colOff>114300</xdr:colOff>
      <xdr:row>9</xdr:row>
      <xdr:rowOff>57151</xdr:rowOff>
    </xdr:from>
    <xdr:to>
      <xdr:col>17</xdr:col>
      <xdr:colOff>857250</xdr:colOff>
      <xdr:row>14</xdr:row>
      <xdr:rowOff>28576</xdr:rowOff>
    </xdr:to>
    <xdr:sp macro="" textlink="">
      <xdr:nvSpPr>
        <xdr:cNvPr id="14" name="正方形/長方形 13"/>
        <xdr:cNvSpPr/>
      </xdr:nvSpPr>
      <xdr:spPr>
        <a:xfrm>
          <a:off x="7620000" y="2257426"/>
          <a:ext cx="1933575" cy="2190750"/>
        </a:xfrm>
        <a:prstGeom prst="rect">
          <a:avLst/>
        </a:prstGeom>
        <a:noFill/>
        <a:ln w="2857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933450</xdr:colOff>
      <xdr:row>9</xdr:row>
      <xdr:rowOff>104775</xdr:rowOff>
    </xdr:from>
    <xdr:to>
      <xdr:col>18</xdr:col>
      <xdr:colOff>57150</xdr:colOff>
      <xdr:row>11</xdr:row>
      <xdr:rowOff>151766</xdr:rowOff>
    </xdr:to>
    <xdr:sp macro="" textlink="">
      <xdr:nvSpPr>
        <xdr:cNvPr id="15" name="テキスト ボックス 14"/>
        <xdr:cNvSpPr txBox="1"/>
      </xdr:nvSpPr>
      <xdr:spPr>
        <a:xfrm>
          <a:off x="7248525" y="2305050"/>
          <a:ext cx="2695575" cy="894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源泉徴収票の</a:t>
          </a:r>
          <a:endParaRPr kumimoji="1" lang="en-US" altLang="ja-JP" sz="1100" b="1">
            <a:solidFill>
              <a:schemeClr val="dk1"/>
            </a:solidFill>
            <a:effectLst/>
            <a:latin typeface="+mn-lt"/>
            <a:ea typeface="+mn-ea"/>
            <a:cs typeface="+mn-cs"/>
          </a:endParaRPr>
        </a:p>
        <a:p>
          <a:pPr algn="ct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配偶者（特別）控除</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欄の</a:t>
          </a:r>
          <a:endParaRPr kumimoji="1" lang="en-US" altLang="ja-JP" sz="1100" b="1">
            <a:solidFill>
              <a:schemeClr val="dk1"/>
            </a:solidFill>
            <a:effectLst/>
            <a:latin typeface="+mn-lt"/>
            <a:ea typeface="+mn-ea"/>
            <a:cs typeface="+mn-cs"/>
          </a:endParaRPr>
        </a:p>
        <a:p>
          <a:pPr algn="ctr"/>
          <a:r>
            <a:rPr kumimoji="1" lang="ja-JP" altLang="ja-JP" sz="1100" b="1">
              <a:solidFill>
                <a:schemeClr val="dk1"/>
              </a:solidFill>
              <a:effectLst/>
              <a:latin typeface="+mn-lt"/>
              <a:ea typeface="+mn-ea"/>
              <a:cs typeface="+mn-cs"/>
            </a:rPr>
            <a:t>確認はこちらをクリック</a:t>
          </a:r>
          <a:endParaRPr lang="ja-JP" altLang="ja-JP">
            <a:effectLst/>
          </a:endParaRPr>
        </a:p>
        <a:p>
          <a:pPr algn="ctr"/>
          <a:endParaRPr kumimoji="1" lang="ja-JP" altLang="en-US" sz="1100" b="1"/>
        </a:p>
      </xdr:txBody>
    </xdr:sp>
    <xdr:clientData/>
  </xdr:twoCellAnchor>
  <xdr:twoCellAnchor>
    <xdr:from>
      <xdr:col>0</xdr:col>
      <xdr:colOff>247650</xdr:colOff>
      <xdr:row>25</xdr:row>
      <xdr:rowOff>57150</xdr:rowOff>
    </xdr:from>
    <xdr:to>
      <xdr:col>9</xdr:col>
      <xdr:colOff>257175</xdr:colOff>
      <xdr:row>26</xdr:row>
      <xdr:rowOff>209550</xdr:rowOff>
    </xdr:to>
    <xdr:sp macro="" textlink="">
      <xdr:nvSpPr>
        <xdr:cNvPr id="16" name="正方形/長方形 15"/>
        <xdr:cNvSpPr/>
      </xdr:nvSpPr>
      <xdr:spPr>
        <a:xfrm>
          <a:off x="247650" y="7829550"/>
          <a:ext cx="4048125" cy="390525"/>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800" b="0"/>
            <a:t>▼最後に非表示にする！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9524</xdr:colOff>
      <xdr:row>0</xdr:row>
      <xdr:rowOff>123190</xdr:rowOff>
    </xdr:from>
    <xdr:to>
      <xdr:col>34</xdr:col>
      <xdr:colOff>228600</xdr:colOff>
      <xdr:row>4</xdr:row>
      <xdr:rowOff>57150</xdr:rowOff>
    </xdr:to>
    <xdr:sp macro="" textlink="">
      <xdr:nvSpPr>
        <xdr:cNvPr id="2" name="正方形/長方形 1"/>
        <xdr:cNvSpPr/>
      </xdr:nvSpPr>
      <xdr:spPr>
        <a:xfrm>
          <a:off x="342899" y="123190"/>
          <a:ext cx="8496301" cy="886460"/>
        </a:xfrm>
        <a:prstGeom prst="rect">
          <a:avLst/>
        </a:prstGeom>
        <a:effectLst>
          <a:outerShdw blurRad="50800" dist="38100" dir="2700000" algn="tl" rotWithShape="0">
            <a:prstClr val="black">
              <a:alpha val="40000"/>
            </a:prstClr>
          </a:outerShdw>
        </a:effectLst>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4000" b="1" cap="none" spc="50">
              <a:ln w="9525" cmpd="sng">
                <a:solidFill>
                  <a:schemeClr val="accent6">
                    <a:lumMod val="50000"/>
                  </a:schemeClr>
                </a:solidFill>
                <a:prstDash val="solid"/>
              </a:ln>
              <a:solidFill>
                <a:srgbClr val="70AD47">
                  <a:tint val="1000"/>
                </a:srgbClr>
              </a:solidFill>
              <a:effectLst>
                <a:glow rad="38100">
                  <a:schemeClr val="accent1">
                    <a:alpha val="40000"/>
                  </a:schemeClr>
                </a:glow>
              </a:effectLst>
            </a:rPr>
            <a:t>　扶養控除 の 入力</a:t>
          </a:r>
        </a:p>
      </xdr:txBody>
    </xdr:sp>
    <xdr:clientData/>
  </xdr:twoCellAnchor>
  <xdr:twoCellAnchor>
    <xdr:from>
      <xdr:col>28</xdr:col>
      <xdr:colOff>180976</xdr:colOff>
      <xdr:row>37</xdr:row>
      <xdr:rowOff>323850</xdr:rowOff>
    </xdr:from>
    <xdr:to>
      <xdr:col>35</xdr:col>
      <xdr:colOff>228601</xdr:colOff>
      <xdr:row>41</xdr:row>
      <xdr:rowOff>142875</xdr:rowOff>
    </xdr:to>
    <xdr:sp macro="" textlink="">
      <xdr:nvSpPr>
        <xdr:cNvPr id="5" name="正方形/長方形 4">
          <a:hlinkClick xmlns:r="http://schemas.openxmlformats.org/officeDocument/2006/relationships" r:id="rId1"/>
        </xdr:cNvPr>
        <xdr:cNvSpPr/>
      </xdr:nvSpPr>
      <xdr:spPr>
        <a:xfrm>
          <a:off x="7229476" y="9667875"/>
          <a:ext cx="1885950" cy="981075"/>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solidFill>
                <a:schemeClr val="lt1"/>
              </a:solidFill>
              <a:effectLst/>
              <a:latin typeface="+mn-lt"/>
              <a:ea typeface="+mn-ea"/>
              <a:cs typeface="+mn-cs"/>
            </a:rPr>
            <a:t>控除</a:t>
          </a:r>
          <a:r>
            <a:rPr kumimoji="1" lang="ja-JP" altLang="ja-JP" sz="2000" b="1">
              <a:solidFill>
                <a:schemeClr val="lt1"/>
              </a:solidFill>
              <a:effectLst/>
              <a:latin typeface="+mn-lt"/>
              <a:ea typeface="+mn-ea"/>
              <a:cs typeface="+mn-cs"/>
            </a:rPr>
            <a:t>の入力へ</a:t>
          </a:r>
          <a:endParaRPr lang="ja-JP" altLang="ja-JP" sz="2000">
            <a:effectLst/>
          </a:endParaRPr>
        </a:p>
        <a:p>
          <a:pPr algn="ctr"/>
          <a:r>
            <a:rPr kumimoji="1" lang="ja-JP" altLang="en-US" sz="2000" b="1"/>
            <a:t>もどる</a:t>
          </a:r>
        </a:p>
      </xdr:txBody>
    </xdr:sp>
    <xdr:clientData/>
  </xdr:twoCellAnchor>
  <xdr:twoCellAnchor>
    <xdr:from>
      <xdr:col>28</xdr:col>
      <xdr:colOff>180976</xdr:colOff>
      <xdr:row>42</xdr:row>
      <xdr:rowOff>57151</xdr:rowOff>
    </xdr:from>
    <xdr:to>
      <xdr:col>35</xdr:col>
      <xdr:colOff>219075</xdr:colOff>
      <xdr:row>44</xdr:row>
      <xdr:rowOff>133350</xdr:rowOff>
    </xdr:to>
    <xdr:sp macro="" textlink="">
      <xdr:nvSpPr>
        <xdr:cNvPr id="6" name="正方形/長方形 5">
          <a:hlinkClick xmlns:r="http://schemas.openxmlformats.org/officeDocument/2006/relationships" r:id="rId2"/>
        </xdr:cNvPr>
        <xdr:cNvSpPr/>
      </xdr:nvSpPr>
      <xdr:spPr>
        <a:xfrm>
          <a:off x="7229476" y="10858501"/>
          <a:ext cx="1876424" cy="400049"/>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受付画面へもどる</a:t>
          </a:r>
        </a:p>
      </xdr:txBody>
    </xdr:sp>
    <xdr:clientData/>
  </xdr:twoCellAnchor>
  <xdr:twoCellAnchor>
    <xdr:from>
      <xdr:col>0</xdr:col>
      <xdr:colOff>114299</xdr:colOff>
      <xdr:row>0</xdr:row>
      <xdr:rowOff>57151</xdr:rowOff>
    </xdr:from>
    <xdr:to>
      <xdr:col>37</xdr:col>
      <xdr:colOff>76199</xdr:colOff>
      <xdr:row>47</xdr:row>
      <xdr:rowOff>19050</xdr:rowOff>
    </xdr:to>
    <xdr:sp macro="" textlink="">
      <xdr:nvSpPr>
        <xdr:cNvPr id="8" name="正方形/長方形 7"/>
        <xdr:cNvSpPr/>
      </xdr:nvSpPr>
      <xdr:spPr>
        <a:xfrm>
          <a:off x="114299" y="57151"/>
          <a:ext cx="9401175" cy="12639674"/>
        </a:xfrm>
        <a:prstGeom prst="rect">
          <a:avLst/>
        </a:prstGeom>
        <a:noFill/>
        <a:ln w="38100">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114299</xdr:colOff>
      <xdr:row>5</xdr:row>
      <xdr:rowOff>0</xdr:rowOff>
    </xdr:from>
    <xdr:to>
      <xdr:col>4</xdr:col>
      <xdr:colOff>238125</xdr:colOff>
      <xdr:row>5</xdr:row>
      <xdr:rowOff>238125</xdr:rowOff>
    </xdr:to>
    <xdr:sp macro="" textlink="">
      <xdr:nvSpPr>
        <xdr:cNvPr id="9" name="正方形/長方形 8"/>
        <xdr:cNvSpPr/>
      </xdr:nvSpPr>
      <xdr:spPr>
        <a:xfrm>
          <a:off x="771524" y="1114425"/>
          <a:ext cx="600076" cy="238125"/>
        </a:xfrm>
        <a:prstGeom prst="rect">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39</xdr:row>
      <xdr:rowOff>161925</xdr:rowOff>
    </xdr:from>
    <xdr:to>
      <xdr:col>26</xdr:col>
      <xdr:colOff>38100</xdr:colOff>
      <xdr:row>45</xdr:row>
      <xdr:rowOff>8890</xdr:rowOff>
    </xdr:to>
    <xdr:sp macro="" textlink="">
      <xdr:nvSpPr>
        <xdr:cNvPr id="11" name="正方形/長方形 10">
          <a:hlinkClick xmlns:r="http://schemas.openxmlformats.org/officeDocument/2006/relationships" r:id="rId3"/>
        </xdr:cNvPr>
        <xdr:cNvSpPr/>
      </xdr:nvSpPr>
      <xdr:spPr>
        <a:xfrm>
          <a:off x="5238750" y="10153650"/>
          <a:ext cx="1390650" cy="1085215"/>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扶養控除</a:t>
          </a:r>
          <a:endParaRPr kumimoji="1" lang="en-US" altLang="ja-JP" sz="1600" b="1"/>
        </a:p>
        <a:p>
          <a:pPr algn="ctr"/>
          <a:r>
            <a:rPr kumimoji="1" lang="ja-JP" altLang="en-US" sz="1600" b="1"/>
            <a:t>参考資料</a:t>
          </a:r>
        </a:p>
      </xdr:txBody>
    </xdr:sp>
    <xdr:clientData/>
  </xdr:twoCellAnchor>
  <xdr:twoCellAnchor>
    <xdr:from>
      <xdr:col>19</xdr:col>
      <xdr:colOff>200025</xdr:colOff>
      <xdr:row>36</xdr:row>
      <xdr:rowOff>152400</xdr:rowOff>
    </xdr:from>
    <xdr:to>
      <xdr:col>26</xdr:col>
      <xdr:colOff>190500</xdr:colOff>
      <xdr:row>45</xdr:row>
      <xdr:rowOff>114300</xdr:rowOff>
    </xdr:to>
    <xdr:sp macro="" textlink="">
      <xdr:nvSpPr>
        <xdr:cNvPr id="12" name="正方形/長方形 11"/>
        <xdr:cNvSpPr/>
      </xdr:nvSpPr>
      <xdr:spPr>
        <a:xfrm>
          <a:off x="5067300" y="9277350"/>
          <a:ext cx="1714500" cy="2124075"/>
        </a:xfrm>
        <a:prstGeom prst="rect">
          <a:avLst/>
        </a:prstGeom>
        <a:noFill/>
        <a:ln w="2857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266700</xdr:colOff>
      <xdr:row>36</xdr:row>
      <xdr:rowOff>200025</xdr:rowOff>
    </xdr:from>
    <xdr:to>
      <xdr:col>28</xdr:col>
      <xdr:colOff>190500</xdr:colOff>
      <xdr:row>39</xdr:row>
      <xdr:rowOff>170816</xdr:rowOff>
    </xdr:to>
    <xdr:sp macro="" textlink="">
      <xdr:nvSpPr>
        <xdr:cNvPr id="13" name="テキスト ボックス 12"/>
        <xdr:cNvSpPr txBox="1"/>
      </xdr:nvSpPr>
      <xdr:spPr>
        <a:xfrm>
          <a:off x="4543425" y="9267825"/>
          <a:ext cx="2695575" cy="894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源泉徴収票の</a:t>
          </a:r>
          <a:endParaRPr kumimoji="1" lang="en-US" altLang="ja-JP" sz="1100" b="1">
            <a:solidFill>
              <a:schemeClr val="dk1"/>
            </a:solidFill>
            <a:effectLst/>
            <a:latin typeface="+mn-lt"/>
            <a:ea typeface="+mn-ea"/>
            <a:cs typeface="+mn-cs"/>
          </a:endParaRPr>
        </a:p>
        <a:p>
          <a:pPr algn="ct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扶養控除</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欄の確認は</a:t>
          </a:r>
          <a:endParaRPr lang="ja-JP" altLang="ja-JP">
            <a:effectLst/>
          </a:endParaRPr>
        </a:p>
        <a:p>
          <a:pPr algn="ctr"/>
          <a:r>
            <a:rPr kumimoji="1" lang="ja-JP" altLang="ja-JP" sz="1100" b="1">
              <a:solidFill>
                <a:schemeClr val="dk1"/>
              </a:solidFill>
              <a:effectLst/>
              <a:latin typeface="+mn-lt"/>
              <a:ea typeface="+mn-ea"/>
              <a:cs typeface="+mn-cs"/>
            </a:rPr>
            <a:t>こちらをクリック</a:t>
          </a:r>
          <a:endParaRPr lang="ja-JP" altLang="ja-JP">
            <a:effectLst/>
          </a:endParaRPr>
        </a:p>
        <a:p>
          <a:pPr algn="ctr"/>
          <a:endParaRPr kumimoji="1" lang="ja-JP" altLang="en-US" sz="1100" b="1"/>
        </a:p>
      </xdr:txBody>
    </xdr:sp>
    <xdr:clientData/>
  </xdr:twoCellAnchor>
  <xdr:twoCellAnchor>
    <xdr:from>
      <xdr:col>1</xdr:col>
      <xdr:colOff>0</xdr:colOff>
      <xdr:row>50</xdr:row>
      <xdr:rowOff>0</xdr:rowOff>
    </xdr:from>
    <xdr:to>
      <xdr:col>17</xdr:col>
      <xdr:colOff>104775</xdr:colOff>
      <xdr:row>51</xdr:row>
      <xdr:rowOff>152400</xdr:rowOff>
    </xdr:to>
    <xdr:sp macro="" textlink="">
      <xdr:nvSpPr>
        <xdr:cNvPr id="14" name="正方形/長方形 13"/>
        <xdr:cNvSpPr/>
      </xdr:nvSpPr>
      <xdr:spPr>
        <a:xfrm>
          <a:off x="333375" y="12563475"/>
          <a:ext cx="4048125" cy="390525"/>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800" b="0"/>
            <a:t>▼最後に非表示にする！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142875</xdr:colOff>
      <xdr:row>9</xdr:row>
      <xdr:rowOff>18415</xdr:rowOff>
    </xdr:from>
    <xdr:to>
      <xdr:col>6</xdr:col>
      <xdr:colOff>304800</xdr:colOff>
      <xdr:row>17</xdr:row>
      <xdr:rowOff>66040</xdr:rowOff>
    </xdr:to>
    <xdr:sp macro="" textlink="">
      <xdr:nvSpPr>
        <xdr:cNvPr id="2" name="正方形/長方形 1">
          <a:hlinkClick xmlns:r="http://schemas.openxmlformats.org/officeDocument/2006/relationships" r:id="rId1"/>
        </xdr:cNvPr>
        <xdr:cNvSpPr/>
      </xdr:nvSpPr>
      <xdr:spPr>
        <a:xfrm>
          <a:off x="619125" y="2571115"/>
          <a:ext cx="3409950" cy="1952625"/>
        </a:xfrm>
        <a:prstGeom prst="rect">
          <a:avLst/>
        </a:prstGeom>
        <a:effectLst>
          <a:outerShdw blurRad="50800" dist="38100" dir="2700000" algn="tl" rotWithShape="0">
            <a:prstClr val="black">
              <a:alpha val="40000"/>
            </a:prstClr>
          </a:outerShdw>
        </a:effectLst>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4000" b="1">
              <a:effectLst>
                <a:outerShdw blurRad="50800" dist="38100" dir="2700000" sx="101000" sy="101000" algn="tl" rotWithShape="0">
                  <a:prstClr val="black">
                    <a:alpha val="40000"/>
                  </a:prstClr>
                </a:outerShdw>
              </a:effectLst>
            </a:rPr>
            <a:t>医療費 控除</a:t>
          </a:r>
        </a:p>
      </xdr:txBody>
    </xdr:sp>
    <xdr:clientData/>
  </xdr:twoCellAnchor>
  <xdr:twoCellAnchor>
    <xdr:from>
      <xdr:col>8</xdr:col>
      <xdr:colOff>38100</xdr:colOff>
      <xdr:row>9</xdr:row>
      <xdr:rowOff>0</xdr:rowOff>
    </xdr:from>
    <xdr:to>
      <xdr:col>12</xdr:col>
      <xdr:colOff>647700</xdr:colOff>
      <xdr:row>17</xdr:row>
      <xdr:rowOff>76200</xdr:rowOff>
    </xdr:to>
    <xdr:sp macro="" textlink="">
      <xdr:nvSpPr>
        <xdr:cNvPr id="3" name="正方形/長方形 2">
          <a:hlinkClick xmlns:r="http://schemas.openxmlformats.org/officeDocument/2006/relationships" r:id="rId2"/>
        </xdr:cNvPr>
        <xdr:cNvSpPr/>
      </xdr:nvSpPr>
      <xdr:spPr>
        <a:xfrm>
          <a:off x="5133975" y="2552700"/>
          <a:ext cx="3438525" cy="1981200"/>
        </a:xfrm>
        <a:prstGeom prst="rect">
          <a:avLst/>
        </a:prstGeom>
        <a:ln/>
        <a:effectLst>
          <a:outerShdw blurRad="50800" dist="38100" dir="2700000" algn="tl" rotWithShape="0">
            <a:prstClr val="black">
              <a:alpha val="40000"/>
            </a:prstClr>
          </a:outerShdw>
        </a:effectLst>
        <a:scene3d>
          <a:camera prst="orthographicFront"/>
          <a:lightRig rig="threePt" dir="t"/>
        </a:scene3d>
        <a:sp3d>
          <a:bevelT/>
        </a:sp3d>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3200" b="1">
              <a:effectLst>
                <a:outerShdw blurRad="50800" dist="38100" dir="2700000" sx="101000" sy="101000" algn="tl" rotWithShape="0">
                  <a:prstClr val="black">
                    <a:alpha val="40000"/>
                  </a:prstClr>
                </a:outerShdw>
              </a:effectLst>
            </a:rPr>
            <a:t>セルフメディ</a:t>
          </a:r>
          <a:endParaRPr kumimoji="1" lang="en-US" altLang="ja-JP" sz="3200" b="1">
            <a:effectLst>
              <a:outerShdw blurRad="50800" dist="38100" dir="2700000" sx="101000" sy="101000" algn="tl" rotWithShape="0">
                <a:prstClr val="black">
                  <a:alpha val="40000"/>
                </a:prstClr>
              </a:outerShdw>
            </a:effectLst>
          </a:endParaRPr>
        </a:p>
        <a:p>
          <a:pPr algn="ctr"/>
          <a:r>
            <a:rPr kumimoji="1" lang="ja-JP" altLang="en-US" sz="3200" b="1">
              <a:effectLst>
                <a:outerShdw blurRad="50800" dist="38100" dir="2700000" sx="101000" sy="101000" algn="tl" rotWithShape="0">
                  <a:prstClr val="black">
                    <a:alpha val="40000"/>
                  </a:prstClr>
                </a:outerShdw>
              </a:effectLst>
            </a:rPr>
            <a:t>ケーション</a:t>
          </a:r>
          <a:r>
            <a:rPr kumimoji="1" lang="ja-JP" altLang="en-US" sz="3600" b="1">
              <a:effectLst>
                <a:outerShdw blurRad="50800" dist="38100" dir="2700000" sx="101000" sy="101000" algn="tl" rotWithShape="0">
                  <a:prstClr val="black">
                    <a:alpha val="40000"/>
                  </a:prstClr>
                </a:outerShdw>
              </a:effectLst>
            </a:rPr>
            <a:t>税制</a:t>
          </a:r>
        </a:p>
      </xdr:txBody>
    </xdr:sp>
    <xdr:clientData/>
  </xdr:twoCellAnchor>
  <xdr:twoCellAnchor>
    <xdr:from>
      <xdr:col>0</xdr:col>
      <xdr:colOff>190500</xdr:colOff>
      <xdr:row>1</xdr:row>
      <xdr:rowOff>47625</xdr:rowOff>
    </xdr:from>
    <xdr:to>
      <xdr:col>13</xdr:col>
      <xdr:colOff>476250</xdr:colOff>
      <xdr:row>7</xdr:row>
      <xdr:rowOff>0</xdr:rowOff>
    </xdr:to>
    <xdr:sp macro="" textlink="">
      <xdr:nvSpPr>
        <xdr:cNvPr id="5" name="正方形/長方形 4"/>
        <xdr:cNvSpPr/>
      </xdr:nvSpPr>
      <xdr:spPr>
        <a:xfrm>
          <a:off x="190500" y="276225"/>
          <a:ext cx="8896350" cy="1800225"/>
        </a:xfrm>
        <a:prstGeom prst="rect">
          <a:avLst/>
        </a:prstGeom>
        <a:ln/>
        <a:effectLst>
          <a:outerShdw blurRad="50800" dist="38100" dir="2700000" algn="tl" rotWithShape="0">
            <a:prstClr val="black">
              <a:alpha val="40000"/>
            </a:prstClr>
          </a:outerShdw>
        </a:effectLst>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kumimoji="1" lang="ja-JP" altLang="en-US" sz="3000" b="1" cap="none" spc="50">
              <a:ln w="9525" cmpd="sng">
                <a:solidFill>
                  <a:schemeClr val="accent6">
                    <a:lumMod val="50000"/>
                  </a:schemeClr>
                </a:solidFill>
                <a:prstDash val="solid"/>
              </a:ln>
              <a:solidFill>
                <a:srgbClr val="70AD47">
                  <a:tint val="1000"/>
                </a:srgbClr>
              </a:solidFill>
              <a:effectLst/>
            </a:rPr>
            <a:t>医療費控除・セルフメディケーション税制の選択</a:t>
          </a:r>
          <a:endParaRPr kumimoji="1" lang="en-US" altLang="ja-JP" sz="3000" b="1" cap="none" spc="50">
            <a:ln w="9525" cmpd="sng">
              <a:solidFill>
                <a:schemeClr val="accent6">
                  <a:lumMod val="50000"/>
                </a:schemeClr>
              </a:solidFill>
              <a:prstDash val="solid"/>
            </a:ln>
            <a:solidFill>
              <a:srgbClr val="70AD47">
                <a:tint val="1000"/>
              </a:srgbClr>
            </a:solidFill>
            <a:effectLst/>
          </a:endParaRPr>
        </a:p>
        <a:p>
          <a:pPr algn="ctr"/>
          <a:r>
            <a:rPr kumimoji="1" lang="ja-JP" altLang="en-US" sz="2400" b="1" cap="none" spc="50">
              <a:ln w="9525" cmpd="sng">
                <a:solidFill>
                  <a:sysClr val="windowText" lastClr="000000"/>
                </a:solidFill>
                <a:prstDash val="solid"/>
              </a:ln>
              <a:solidFill>
                <a:sysClr val="windowText" lastClr="000000"/>
              </a:solidFill>
              <a:effectLst/>
            </a:rPr>
            <a:t>ボタンを選択し、入力へ進んでください。</a:t>
          </a:r>
          <a:endParaRPr kumimoji="1" lang="ja-JP" altLang="en-US" sz="2800" b="1" cap="none" spc="50">
            <a:ln w="9525" cmpd="sng">
              <a:solidFill>
                <a:sysClr val="windowText" lastClr="000000"/>
              </a:solidFill>
              <a:prstDash val="solid"/>
            </a:ln>
            <a:solidFill>
              <a:sysClr val="windowText" lastClr="000000"/>
            </a:solidFill>
            <a:effectLst/>
          </a:endParaRPr>
        </a:p>
      </xdr:txBody>
    </xdr:sp>
    <xdr:clientData/>
  </xdr:twoCellAnchor>
  <xdr:twoCellAnchor>
    <xdr:from>
      <xdr:col>0</xdr:col>
      <xdr:colOff>95250</xdr:colOff>
      <xdr:row>0</xdr:row>
      <xdr:rowOff>85726</xdr:rowOff>
    </xdr:from>
    <xdr:to>
      <xdr:col>13</xdr:col>
      <xdr:colOff>609600</xdr:colOff>
      <xdr:row>22</xdr:row>
      <xdr:rowOff>9525</xdr:rowOff>
    </xdr:to>
    <xdr:sp macro="" textlink="">
      <xdr:nvSpPr>
        <xdr:cNvPr id="6" name="正方形/長方形 5"/>
        <xdr:cNvSpPr/>
      </xdr:nvSpPr>
      <xdr:spPr>
        <a:xfrm>
          <a:off x="95250" y="85726"/>
          <a:ext cx="9124950" cy="5572124"/>
        </a:xfrm>
        <a:prstGeom prst="rect">
          <a:avLst/>
        </a:prstGeom>
        <a:noFill/>
        <a:ln w="38100">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0</xdr:row>
      <xdr:rowOff>161925</xdr:rowOff>
    </xdr:from>
    <xdr:to>
      <xdr:col>17</xdr:col>
      <xdr:colOff>314325</xdr:colOff>
      <xdr:row>3</xdr:row>
      <xdr:rowOff>219075</xdr:rowOff>
    </xdr:to>
    <xdr:sp macro="" textlink="">
      <xdr:nvSpPr>
        <xdr:cNvPr id="2" name="正方形/長方形 1"/>
        <xdr:cNvSpPr/>
      </xdr:nvSpPr>
      <xdr:spPr>
        <a:xfrm>
          <a:off x="180975" y="161925"/>
          <a:ext cx="8020050" cy="74295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3600" b="1" cap="none" spc="50">
              <a:ln w="9525" cmpd="sng">
                <a:noFill/>
                <a:prstDash val="solid"/>
              </a:ln>
              <a:solidFill>
                <a:sysClr val="windowText" lastClr="000000"/>
              </a:solidFill>
              <a:effectLst/>
            </a:rPr>
            <a:t>１．個人情報 の 入力</a:t>
          </a:r>
        </a:p>
      </xdr:txBody>
    </xdr:sp>
    <xdr:clientData/>
  </xdr:twoCellAnchor>
  <xdr:twoCellAnchor>
    <xdr:from>
      <xdr:col>16</xdr:col>
      <xdr:colOff>0</xdr:colOff>
      <xdr:row>29</xdr:row>
      <xdr:rowOff>305435</xdr:rowOff>
    </xdr:from>
    <xdr:to>
      <xdr:col>19</xdr:col>
      <xdr:colOff>9525</xdr:colOff>
      <xdr:row>31</xdr:row>
      <xdr:rowOff>152400</xdr:rowOff>
    </xdr:to>
    <xdr:sp macro="" textlink="">
      <xdr:nvSpPr>
        <xdr:cNvPr id="3" name="正方形/長方形 2">
          <a:hlinkClick xmlns:r="http://schemas.openxmlformats.org/officeDocument/2006/relationships" r:id="rId1"/>
        </xdr:cNvPr>
        <xdr:cNvSpPr/>
      </xdr:nvSpPr>
      <xdr:spPr>
        <a:xfrm>
          <a:off x="7200900" y="7144385"/>
          <a:ext cx="2066925" cy="580390"/>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受付画面へ戻る</a:t>
          </a:r>
        </a:p>
      </xdr:txBody>
    </xdr:sp>
    <xdr:clientData/>
  </xdr:twoCellAnchor>
  <xdr:twoCellAnchor>
    <xdr:from>
      <xdr:col>16</xdr:col>
      <xdr:colOff>9525</xdr:colOff>
      <xdr:row>25</xdr:row>
      <xdr:rowOff>324485</xdr:rowOff>
    </xdr:from>
    <xdr:to>
      <xdr:col>19</xdr:col>
      <xdr:colOff>9525</xdr:colOff>
      <xdr:row>29</xdr:row>
      <xdr:rowOff>209550</xdr:rowOff>
    </xdr:to>
    <xdr:sp macro="" textlink="">
      <xdr:nvSpPr>
        <xdr:cNvPr id="7" name="正方形/長方形 6">
          <a:hlinkClick xmlns:r="http://schemas.openxmlformats.org/officeDocument/2006/relationships" r:id="rId2"/>
        </xdr:cNvPr>
        <xdr:cNvSpPr/>
      </xdr:nvSpPr>
      <xdr:spPr>
        <a:xfrm>
          <a:off x="7210425" y="6077585"/>
          <a:ext cx="2057400" cy="970915"/>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t>収入の入力へ</a:t>
          </a:r>
          <a:endParaRPr kumimoji="1" lang="en-US" altLang="ja-JP" sz="2000" b="1"/>
        </a:p>
        <a:p>
          <a:pPr algn="ctr"/>
          <a:r>
            <a:rPr kumimoji="1" lang="ja-JP" altLang="en-US" sz="2000" b="1"/>
            <a:t>すすむ</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13</xdr:row>
          <xdr:rowOff>257175</xdr:rowOff>
        </xdr:from>
        <xdr:to>
          <xdr:col>5</xdr:col>
          <xdr:colOff>285750</xdr:colOff>
          <xdr:row>15</xdr:row>
          <xdr:rowOff>38100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　上</a:t>
              </a:r>
            </a:p>
          </xdr:txBody>
        </xdr:sp>
        <xdr:clientData/>
      </xdr:twoCellAnchor>
    </mc:Choice>
    <mc:Fallback/>
  </mc:AlternateContent>
  <xdr:twoCellAnchor>
    <xdr:from>
      <xdr:col>2</xdr:col>
      <xdr:colOff>400050</xdr:colOff>
      <xdr:row>5</xdr:row>
      <xdr:rowOff>47625</xdr:rowOff>
    </xdr:from>
    <xdr:to>
      <xdr:col>2</xdr:col>
      <xdr:colOff>1085850</xdr:colOff>
      <xdr:row>5</xdr:row>
      <xdr:rowOff>266700</xdr:rowOff>
    </xdr:to>
    <xdr:sp macro="" textlink="">
      <xdr:nvSpPr>
        <xdr:cNvPr id="5" name="正方形/長方形 4"/>
        <xdr:cNvSpPr/>
      </xdr:nvSpPr>
      <xdr:spPr>
        <a:xfrm>
          <a:off x="876300" y="1047750"/>
          <a:ext cx="685800" cy="219075"/>
        </a:xfrm>
        <a:prstGeom prst="rect">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0</xdr:row>
      <xdr:rowOff>57150</xdr:rowOff>
    </xdr:from>
    <xdr:to>
      <xdr:col>21</xdr:col>
      <xdr:colOff>57150</xdr:colOff>
      <xdr:row>32</xdr:row>
      <xdr:rowOff>228600</xdr:rowOff>
    </xdr:to>
    <xdr:sp macro="" textlink="">
      <xdr:nvSpPr>
        <xdr:cNvPr id="8" name="正方形/長方形 7"/>
        <xdr:cNvSpPr/>
      </xdr:nvSpPr>
      <xdr:spPr>
        <a:xfrm>
          <a:off x="47625" y="57150"/>
          <a:ext cx="9877425" cy="8562975"/>
        </a:xfrm>
        <a:prstGeom prst="rect">
          <a:avLst/>
        </a:prstGeom>
        <a:noFill/>
        <a:ln w="76200">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326391</xdr:colOff>
      <xdr:row>56</xdr:row>
      <xdr:rowOff>226219</xdr:rowOff>
    </xdr:from>
    <xdr:to>
      <xdr:col>10</xdr:col>
      <xdr:colOff>0</xdr:colOff>
      <xdr:row>60</xdr:row>
      <xdr:rowOff>190500</xdr:rowOff>
    </xdr:to>
    <xdr:cxnSp macro="">
      <xdr:nvCxnSpPr>
        <xdr:cNvPr id="2" name="カギ線コネクタ 1"/>
        <xdr:cNvCxnSpPr/>
      </xdr:nvCxnSpPr>
      <xdr:spPr>
        <a:xfrm rot="10800000" flipV="1">
          <a:off x="4898391" y="15954375"/>
          <a:ext cx="2662078" cy="1023938"/>
        </a:xfrm>
        <a:prstGeom prst="bentConnector3">
          <a:avLst/>
        </a:prstGeom>
        <a:ln w="571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13335</xdr:colOff>
      <xdr:row>58</xdr:row>
      <xdr:rowOff>0</xdr:rowOff>
    </xdr:from>
    <xdr:to>
      <xdr:col>15</xdr:col>
      <xdr:colOff>626110</xdr:colOff>
      <xdr:row>61</xdr:row>
      <xdr:rowOff>204470</xdr:rowOff>
    </xdr:to>
    <xdr:grpSp>
      <xdr:nvGrpSpPr>
        <xdr:cNvPr id="16" name="グループ化 15"/>
        <xdr:cNvGrpSpPr/>
      </xdr:nvGrpSpPr>
      <xdr:grpSpPr>
        <a:xfrm>
          <a:off x="4472767" y="17289318"/>
          <a:ext cx="6342207" cy="926061"/>
          <a:chOff x="4558395" y="15076715"/>
          <a:chExt cx="6177641" cy="1020535"/>
        </a:xfrm>
      </xdr:grpSpPr>
      <xdr:cxnSp macro="">
        <xdr:nvCxnSpPr>
          <xdr:cNvPr id="12" name="直線矢印コネクタ 11"/>
          <xdr:cNvCxnSpPr/>
        </xdr:nvCxnSpPr>
        <xdr:spPr>
          <a:xfrm flipH="1">
            <a:off x="4558395" y="16083643"/>
            <a:ext cx="6177641"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xnSp macro="">
        <xdr:nvCxnSpPr>
          <xdr:cNvPr id="15" name="直線コネクタ 14"/>
          <xdr:cNvCxnSpPr/>
        </xdr:nvCxnSpPr>
        <xdr:spPr>
          <a:xfrm flipV="1">
            <a:off x="10736036" y="15076715"/>
            <a:ext cx="0" cy="1020535"/>
          </a:xfrm>
          <a:prstGeom prst="straightConnector1">
            <a:avLst/>
          </a:prstGeom>
          <a:ln w="57150">
            <a:solidFill>
              <a:sysClr val="windowText" lastClr="00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122465</xdr:colOff>
      <xdr:row>9</xdr:row>
      <xdr:rowOff>243386</xdr:rowOff>
    </xdr:from>
    <xdr:to>
      <xdr:col>8</xdr:col>
      <xdr:colOff>81643</xdr:colOff>
      <xdr:row>11</xdr:row>
      <xdr:rowOff>457381</xdr:rowOff>
    </xdr:to>
    <xdr:sp macro="" textlink="">
      <xdr:nvSpPr>
        <xdr:cNvPr id="20" name="正方形/長方形 19"/>
        <xdr:cNvSpPr/>
      </xdr:nvSpPr>
      <xdr:spPr>
        <a:xfrm>
          <a:off x="353786" y="2529386"/>
          <a:ext cx="5660571" cy="826316"/>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この控除を受ける方は、セルフメディケーション税制は受けられません。</a:t>
          </a:r>
          <a:endParaRPr kumimoji="1" lang="en-US" altLang="ja-JP" sz="1200" b="1">
            <a:solidFill>
              <a:srgbClr val="FF0000"/>
            </a:solidFill>
          </a:endParaRPr>
        </a:p>
        <a:p>
          <a:pPr algn="l"/>
          <a:r>
            <a:rPr kumimoji="1" lang="ja-JP" altLang="en-US" sz="1200" b="1">
              <a:solidFill>
                <a:srgbClr val="FF0000"/>
              </a:solidFill>
            </a:rPr>
            <a:t>また、税額決定後は、セルフメディケーション税制への変更はできません。</a:t>
          </a:r>
        </a:p>
      </xdr:txBody>
    </xdr:sp>
    <xdr:clientData/>
  </xdr:twoCellAnchor>
  <xdr:twoCellAnchor>
    <xdr:from>
      <xdr:col>0</xdr:col>
      <xdr:colOff>39845</xdr:colOff>
      <xdr:row>0</xdr:row>
      <xdr:rowOff>39688</xdr:rowOff>
    </xdr:from>
    <xdr:to>
      <xdr:col>17</xdr:col>
      <xdr:colOff>230186</xdr:colOff>
      <xdr:row>3</xdr:row>
      <xdr:rowOff>238125</xdr:rowOff>
    </xdr:to>
    <xdr:sp macro="" textlink="">
      <xdr:nvSpPr>
        <xdr:cNvPr id="21" name="正方形/長方形 20"/>
        <xdr:cNvSpPr/>
      </xdr:nvSpPr>
      <xdr:spPr>
        <a:xfrm>
          <a:off x="39845" y="39688"/>
          <a:ext cx="12080716" cy="912812"/>
        </a:xfrm>
        <a:prstGeom prst="rect">
          <a:avLst/>
        </a:prstGeom>
        <a:effectLst>
          <a:outerShdw blurRad="50800" dist="38100" dir="2700000" algn="tl" rotWithShape="0">
            <a:prstClr val="black">
              <a:alpha val="40000"/>
            </a:prstClr>
          </a:outerShdw>
        </a:effectLst>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4400" b="1" cap="none" spc="50">
              <a:ln w="9525" cmpd="sng">
                <a:solidFill>
                  <a:schemeClr val="accent6">
                    <a:lumMod val="50000"/>
                  </a:schemeClr>
                </a:solidFill>
                <a:prstDash val="solid"/>
              </a:ln>
              <a:solidFill>
                <a:srgbClr val="70AD47">
                  <a:tint val="1000"/>
                </a:srgbClr>
              </a:solidFill>
              <a:effectLst>
                <a:glow rad="38100">
                  <a:schemeClr val="accent1">
                    <a:alpha val="40000"/>
                  </a:schemeClr>
                </a:glow>
              </a:effectLst>
            </a:rPr>
            <a:t>　医療費控除 の 入力</a:t>
          </a:r>
        </a:p>
      </xdr:txBody>
    </xdr:sp>
    <xdr:clientData/>
  </xdr:twoCellAnchor>
  <xdr:twoCellAnchor>
    <xdr:from>
      <xdr:col>12</xdr:col>
      <xdr:colOff>258535</xdr:colOff>
      <xdr:row>70</xdr:row>
      <xdr:rowOff>134472</xdr:rowOff>
    </xdr:from>
    <xdr:to>
      <xdr:col>17</xdr:col>
      <xdr:colOff>408215</xdr:colOff>
      <xdr:row>73</xdr:row>
      <xdr:rowOff>40822</xdr:rowOff>
    </xdr:to>
    <xdr:sp macro="" textlink="">
      <xdr:nvSpPr>
        <xdr:cNvPr id="17" name="正方形/長方形 16">
          <a:hlinkClick xmlns:r="http://schemas.openxmlformats.org/officeDocument/2006/relationships" r:id="rId1"/>
        </xdr:cNvPr>
        <xdr:cNvSpPr/>
      </xdr:nvSpPr>
      <xdr:spPr>
        <a:xfrm>
          <a:off x="9552214" y="20667651"/>
          <a:ext cx="2803072" cy="641135"/>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solidFill>
                <a:schemeClr val="lt1"/>
              </a:solidFill>
              <a:effectLst/>
              <a:latin typeface="+mn-lt"/>
              <a:ea typeface="+mn-ea"/>
              <a:cs typeface="+mn-cs"/>
            </a:rPr>
            <a:t>控除</a:t>
          </a:r>
          <a:r>
            <a:rPr kumimoji="1" lang="ja-JP" altLang="ja-JP" sz="2000" b="1">
              <a:solidFill>
                <a:schemeClr val="lt1"/>
              </a:solidFill>
              <a:effectLst/>
              <a:latin typeface="+mn-lt"/>
              <a:ea typeface="+mn-ea"/>
              <a:cs typeface="+mn-cs"/>
            </a:rPr>
            <a:t>の入力へ</a:t>
          </a:r>
          <a:r>
            <a:rPr kumimoji="1" lang="ja-JP" altLang="en-US" sz="2000" b="1"/>
            <a:t>もどる</a:t>
          </a:r>
        </a:p>
      </xdr:txBody>
    </xdr:sp>
    <xdr:clientData/>
  </xdr:twoCellAnchor>
  <xdr:twoCellAnchor>
    <xdr:from>
      <xdr:col>12</xdr:col>
      <xdr:colOff>268941</xdr:colOff>
      <xdr:row>73</xdr:row>
      <xdr:rowOff>210109</xdr:rowOff>
    </xdr:from>
    <xdr:to>
      <xdr:col>17</xdr:col>
      <xdr:colOff>369796</xdr:colOff>
      <xdr:row>76</xdr:row>
      <xdr:rowOff>123265</xdr:rowOff>
    </xdr:to>
    <xdr:sp macro="" textlink="">
      <xdr:nvSpPr>
        <xdr:cNvPr id="18" name="正方形/長方形 17">
          <a:hlinkClick xmlns:r="http://schemas.openxmlformats.org/officeDocument/2006/relationships" r:id="rId2"/>
        </xdr:cNvPr>
        <xdr:cNvSpPr/>
      </xdr:nvSpPr>
      <xdr:spPr>
        <a:xfrm>
          <a:off x="9771529" y="21097874"/>
          <a:ext cx="2790267" cy="619126"/>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t>受付画面へもどる</a:t>
          </a:r>
        </a:p>
      </xdr:txBody>
    </xdr:sp>
    <xdr:clientData/>
  </xdr:twoCellAnchor>
  <xdr:twoCellAnchor>
    <xdr:from>
      <xdr:col>1</xdr:col>
      <xdr:colOff>492124</xdr:colOff>
      <xdr:row>4</xdr:row>
      <xdr:rowOff>15875</xdr:rowOff>
    </xdr:from>
    <xdr:to>
      <xdr:col>1</xdr:col>
      <xdr:colOff>1378324</xdr:colOff>
      <xdr:row>4</xdr:row>
      <xdr:rowOff>313765</xdr:rowOff>
    </xdr:to>
    <xdr:sp macro="" textlink="">
      <xdr:nvSpPr>
        <xdr:cNvPr id="97" name="正方形/長方形 96"/>
        <xdr:cNvSpPr/>
      </xdr:nvSpPr>
      <xdr:spPr>
        <a:xfrm>
          <a:off x="716242" y="1035610"/>
          <a:ext cx="886200" cy="297890"/>
        </a:xfrm>
        <a:prstGeom prst="rect">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491453</xdr:colOff>
      <xdr:row>8</xdr:row>
      <xdr:rowOff>58280</xdr:rowOff>
    </xdr:from>
    <xdr:to>
      <xdr:col>22</xdr:col>
      <xdr:colOff>451432</xdr:colOff>
      <xdr:row>11</xdr:row>
      <xdr:rowOff>175937</xdr:rowOff>
    </xdr:to>
    <xdr:sp macro="" textlink="">
      <xdr:nvSpPr>
        <xdr:cNvPr id="98" name="正方形/長方形 97">
          <a:hlinkClick xmlns:r="http://schemas.openxmlformats.org/officeDocument/2006/relationships" r:id="rId3"/>
        </xdr:cNvPr>
        <xdr:cNvSpPr/>
      </xdr:nvSpPr>
      <xdr:spPr>
        <a:xfrm>
          <a:off x="13554310" y="2167387"/>
          <a:ext cx="2001051" cy="1124586"/>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医療費控除明細書</a:t>
          </a:r>
          <a:endParaRPr kumimoji="1" lang="en-US" altLang="ja-JP" sz="1600" b="1"/>
        </a:p>
        <a:p>
          <a:pPr algn="ctr"/>
          <a:r>
            <a:rPr kumimoji="1" lang="ja-JP" altLang="en-US" sz="2000" b="1"/>
            <a:t>記入例</a:t>
          </a:r>
        </a:p>
      </xdr:txBody>
    </xdr:sp>
    <xdr:clientData/>
  </xdr:twoCellAnchor>
  <xdr:twoCellAnchor>
    <xdr:from>
      <xdr:col>19</xdr:col>
      <xdr:colOff>258536</xdr:colOff>
      <xdr:row>4</xdr:row>
      <xdr:rowOff>258537</xdr:rowOff>
    </xdr:from>
    <xdr:to>
      <xdr:col>23</xdr:col>
      <xdr:colOff>0</xdr:colOff>
      <xdr:row>11</xdr:row>
      <xdr:rowOff>340179</xdr:rowOff>
    </xdr:to>
    <xdr:sp macro="" textlink="">
      <xdr:nvSpPr>
        <xdr:cNvPr id="100" name="正方形/長方形 99"/>
        <xdr:cNvSpPr/>
      </xdr:nvSpPr>
      <xdr:spPr>
        <a:xfrm>
          <a:off x="13321393" y="1306287"/>
          <a:ext cx="2462893" cy="2149928"/>
        </a:xfrm>
        <a:prstGeom prst="rect">
          <a:avLst/>
        </a:prstGeom>
        <a:noFill/>
        <a:ln w="2857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149676</xdr:colOff>
      <xdr:row>4</xdr:row>
      <xdr:rowOff>362509</xdr:rowOff>
    </xdr:from>
    <xdr:to>
      <xdr:col>23</xdr:col>
      <xdr:colOff>136629</xdr:colOff>
      <xdr:row>8</xdr:row>
      <xdr:rowOff>183861</xdr:rowOff>
    </xdr:to>
    <xdr:sp macro="" textlink="">
      <xdr:nvSpPr>
        <xdr:cNvPr id="101" name="テキスト ボックス 100"/>
        <xdr:cNvSpPr txBox="1"/>
      </xdr:nvSpPr>
      <xdr:spPr>
        <a:xfrm>
          <a:off x="13212533" y="1410259"/>
          <a:ext cx="2708382" cy="882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dk1"/>
              </a:solidFill>
              <a:effectLst/>
              <a:latin typeface="+mn-lt"/>
              <a:ea typeface="+mn-ea"/>
              <a:cs typeface="+mn-cs"/>
            </a:rPr>
            <a:t>医療費控除明細書</a:t>
          </a:r>
          <a:r>
            <a:rPr kumimoji="1" lang="ja-JP" altLang="ja-JP" sz="1200" b="1">
              <a:solidFill>
                <a:schemeClr val="dk1"/>
              </a:solidFill>
              <a:effectLst/>
              <a:latin typeface="+mn-lt"/>
              <a:ea typeface="+mn-ea"/>
              <a:cs typeface="+mn-cs"/>
            </a:rPr>
            <a:t>の</a:t>
          </a:r>
          <a:r>
            <a:rPr kumimoji="1" lang="ja-JP" altLang="en-US" sz="1200" b="1">
              <a:solidFill>
                <a:schemeClr val="dk1"/>
              </a:solidFill>
              <a:effectLst/>
              <a:latin typeface="+mn-lt"/>
              <a:ea typeface="+mn-ea"/>
              <a:cs typeface="+mn-cs"/>
            </a:rPr>
            <a:t>記入例</a:t>
          </a:r>
          <a:endParaRPr lang="ja-JP" altLang="ja-JP" sz="1200">
            <a:effectLst/>
          </a:endParaRPr>
        </a:p>
        <a:p>
          <a:pPr algn="ctr"/>
          <a:r>
            <a:rPr kumimoji="1" lang="ja-JP" altLang="ja-JP" sz="1200" b="1">
              <a:solidFill>
                <a:schemeClr val="dk1"/>
              </a:solidFill>
              <a:effectLst/>
              <a:latin typeface="+mn-lt"/>
              <a:ea typeface="+mn-ea"/>
              <a:cs typeface="+mn-cs"/>
            </a:rPr>
            <a:t>こちらをクリック</a:t>
          </a:r>
          <a:endParaRPr lang="ja-JP" altLang="ja-JP" sz="1200">
            <a:effectLst/>
          </a:endParaRPr>
        </a:p>
        <a:p>
          <a:pPr algn="ctr"/>
          <a:endParaRPr kumimoji="1" lang="ja-JP" altLang="en-US" sz="1100" b="1"/>
        </a:p>
      </xdr:txBody>
    </xdr:sp>
    <xdr:clientData/>
  </xdr:twoCellAnchor>
  <mc:AlternateContent xmlns:mc="http://schemas.openxmlformats.org/markup-compatibility/2006">
    <mc:Choice xmlns:a14="http://schemas.microsoft.com/office/drawing/2010/main" Requires="a14">
      <xdr:twoCellAnchor>
        <xdr:from>
          <xdr:col>6</xdr:col>
          <xdr:colOff>9525</xdr:colOff>
          <xdr:row>19</xdr:row>
          <xdr:rowOff>9525</xdr:rowOff>
        </xdr:from>
        <xdr:to>
          <xdr:col>9</xdr:col>
          <xdr:colOff>981075</xdr:colOff>
          <xdr:row>20</xdr:row>
          <xdr:rowOff>257175</xdr:rowOff>
        </xdr:to>
        <xdr:grpSp>
          <xdr:nvGrpSpPr>
            <xdr:cNvPr id="5" name="グループ化 4"/>
            <xdr:cNvGrpSpPr/>
          </xdr:nvGrpSpPr>
          <xdr:grpSpPr>
            <a:xfrm>
              <a:off x="4468957" y="6590434"/>
              <a:ext cx="2645641" cy="521855"/>
              <a:chOff x="4486275" y="6609007"/>
              <a:chExt cx="2658836" cy="519775"/>
            </a:xfrm>
          </xdr:grpSpPr>
          <xdr:sp macro="" textlink="">
            <xdr:nvSpPr>
              <xdr:cNvPr id="19601" name="Option Button 145" hidden="1">
                <a:extLst>
                  <a:ext uri="{63B3BB69-23CF-44E3-9099-C40C66FF867C}">
                    <a14:compatExt spid="_x0000_s19601"/>
                  </a:ext>
                </a:extLst>
              </xdr:cNvPr>
              <xdr:cNvSpPr/>
            </xdr:nvSpPr>
            <xdr:spPr bwMode="auto">
              <a:xfrm>
                <a:off x="4486275" y="6611711"/>
                <a:ext cx="1202871" cy="2435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602" name="Option Button 146" hidden="1">
                <a:extLst>
                  <a:ext uri="{63B3BB69-23CF-44E3-9099-C40C66FF867C}">
                    <a14:compatExt spid="_x0000_s19602"/>
                  </a:ext>
                </a:extLst>
              </xdr:cNvPr>
              <xdr:cNvSpPr/>
            </xdr:nvSpPr>
            <xdr:spPr bwMode="auto">
              <a:xfrm>
                <a:off x="4486275" y="6881132"/>
                <a:ext cx="120287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603" name="Option Button 147" hidden="1">
                <a:extLst>
                  <a:ext uri="{63B3BB69-23CF-44E3-9099-C40C66FF867C}">
                    <a14:compatExt spid="_x0000_s19603"/>
                  </a:ext>
                </a:extLst>
              </xdr:cNvPr>
              <xdr:cNvSpPr/>
            </xdr:nvSpPr>
            <xdr:spPr bwMode="auto">
              <a:xfrm>
                <a:off x="5942239" y="6609007"/>
                <a:ext cx="1202872" cy="2476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604" name="Option Button 148" hidden="1">
                <a:extLst>
                  <a:ext uri="{63B3BB69-23CF-44E3-9099-C40C66FF867C}">
                    <a14:compatExt spid="_x0000_s19604"/>
                  </a:ext>
                </a:extLst>
              </xdr:cNvPr>
              <xdr:cNvSpPr/>
            </xdr:nvSpPr>
            <xdr:spPr bwMode="auto">
              <a:xfrm>
                <a:off x="5942239" y="6881132"/>
                <a:ext cx="12028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18</xdr:row>
          <xdr:rowOff>476250</xdr:rowOff>
        </xdr:from>
        <xdr:to>
          <xdr:col>9</xdr:col>
          <xdr:colOff>1524000</xdr:colOff>
          <xdr:row>21</xdr:row>
          <xdr:rowOff>0</xdr:rowOff>
        </xdr:to>
        <xdr:sp macro="" textlink="">
          <xdr:nvSpPr>
            <xdr:cNvPr id="19673" name="Group Box 217" hidden="1">
              <a:extLst>
                <a:ext uri="{63B3BB69-23CF-44E3-9099-C40C66FF867C}">
                  <a14:compatExt spid="_x0000_s196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xdr:row>
          <xdr:rowOff>9525</xdr:rowOff>
        </xdr:from>
        <xdr:to>
          <xdr:col>7</xdr:col>
          <xdr:colOff>981075</xdr:colOff>
          <xdr:row>21</xdr:row>
          <xdr:rowOff>257175</xdr:rowOff>
        </xdr:to>
        <xdr:sp macro="" textlink="">
          <xdr:nvSpPr>
            <xdr:cNvPr id="19676" name="Option Button 220" hidden="1">
              <a:extLst>
                <a:ext uri="{63B3BB69-23CF-44E3-9099-C40C66FF867C}">
                  <a14:compatExt spid="_x0000_s19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9525</xdr:rowOff>
        </xdr:from>
        <xdr:to>
          <xdr:col>7</xdr:col>
          <xdr:colOff>981075</xdr:colOff>
          <xdr:row>22</xdr:row>
          <xdr:rowOff>257175</xdr:rowOff>
        </xdr:to>
        <xdr:sp macro="" textlink="">
          <xdr:nvSpPr>
            <xdr:cNvPr id="19677" name="Option Button 221" hidden="1">
              <a:extLst>
                <a:ext uri="{63B3BB69-23CF-44E3-9099-C40C66FF867C}">
                  <a14:compatExt spid="_x0000_s19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9525</xdr:rowOff>
        </xdr:from>
        <xdr:to>
          <xdr:col>9</xdr:col>
          <xdr:colOff>981075</xdr:colOff>
          <xdr:row>21</xdr:row>
          <xdr:rowOff>257175</xdr:rowOff>
        </xdr:to>
        <xdr:sp macro="" textlink="">
          <xdr:nvSpPr>
            <xdr:cNvPr id="19678" name="Option Button 222" hidden="1">
              <a:extLst>
                <a:ext uri="{63B3BB69-23CF-44E3-9099-C40C66FF867C}">
                  <a14:compatExt spid="_x0000_s19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9525</xdr:rowOff>
        </xdr:from>
        <xdr:to>
          <xdr:col>9</xdr:col>
          <xdr:colOff>981075</xdr:colOff>
          <xdr:row>22</xdr:row>
          <xdr:rowOff>257175</xdr:rowOff>
        </xdr:to>
        <xdr:sp macro="" textlink="">
          <xdr:nvSpPr>
            <xdr:cNvPr id="19679" name="Option Button 223" hidden="1">
              <a:extLst>
                <a:ext uri="{63B3BB69-23CF-44E3-9099-C40C66FF867C}">
                  <a14:compatExt spid="_x0000_s19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20</xdr:row>
          <xdr:rowOff>257175</xdr:rowOff>
        </xdr:from>
        <xdr:to>
          <xdr:col>10</xdr:col>
          <xdr:colOff>9525</xdr:colOff>
          <xdr:row>22</xdr:row>
          <xdr:rowOff>266700</xdr:rowOff>
        </xdr:to>
        <xdr:sp macro="" textlink="">
          <xdr:nvSpPr>
            <xdr:cNvPr id="19680" name="Group Box 224" hidden="1">
              <a:extLst>
                <a:ext uri="{63B3BB69-23CF-44E3-9099-C40C66FF867C}">
                  <a14:compatExt spid="_x0000_s196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xdr:row>
          <xdr:rowOff>9525</xdr:rowOff>
        </xdr:from>
        <xdr:to>
          <xdr:col>7</xdr:col>
          <xdr:colOff>981075</xdr:colOff>
          <xdr:row>23</xdr:row>
          <xdr:rowOff>257175</xdr:rowOff>
        </xdr:to>
        <xdr:sp macro="" textlink="">
          <xdr:nvSpPr>
            <xdr:cNvPr id="19681" name="Option Button 225" hidden="1">
              <a:extLst>
                <a:ext uri="{63B3BB69-23CF-44E3-9099-C40C66FF867C}">
                  <a14:compatExt spid="_x0000_s19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xdr:row>
          <xdr:rowOff>9525</xdr:rowOff>
        </xdr:from>
        <xdr:to>
          <xdr:col>7</xdr:col>
          <xdr:colOff>981075</xdr:colOff>
          <xdr:row>24</xdr:row>
          <xdr:rowOff>257175</xdr:rowOff>
        </xdr:to>
        <xdr:sp macro="" textlink="">
          <xdr:nvSpPr>
            <xdr:cNvPr id="19682" name="Option Button 226" hidden="1">
              <a:extLst>
                <a:ext uri="{63B3BB69-23CF-44E3-9099-C40C66FF867C}">
                  <a14:compatExt spid="_x0000_s19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9525</xdr:rowOff>
        </xdr:from>
        <xdr:to>
          <xdr:col>9</xdr:col>
          <xdr:colOff>981075</xdr:colOff>
          <xdr:row>23</xdr:row>
          <xdr:rowOff>257175</xdr:rowOff>
        </xdr:to>
        <xdr:sp macro="" textlink="">
          <xdr:nvSpPr>
            <xdr:cNvPr id="19683" name="Option Button 227" hidden="1">
              <a:extLst>
                <a:ext uri="{63B3BB69-23CF-44E3-9099-C40C66FF867C}">
                  <a14:compatExt spid="_x0000_s19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9525</xdr:rowOff>
        </xdr:from>
        <xdr:to>
          <xdr:col>9</xdr:col>
          <xdr:colOff>981075</xdr:colOff>
          <xdr:row>24</xdr:row>
          <xdr:rowOff>257175</xdr:rowOff>
        </xdr:to>
        <xdr:sp macro="" textlink="">
          <xdr:nvSpPr>
            <xdr:cNvPr id="19684" name="Option Button 228" hidden="1">
              <a:extLst>
                <a:ext uri="{63B3BB69-23CF-44E3-9099-C40C66FF867C}">
                  <a14:compatExt spid="_x0000_s19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xdr:row>
          <xdr:rowOff>9525</xdr:rowOff>
        </xdr:from>
        <xdr:to>
          <xdr:col>7</xdr:col>
          <xdr:colOff>981075</xdr:colOff>
          <xdr:row>25</xdr:row>
          <xdr:rowOff>257175</xdr:rowOff>
        </xdr:to>
        <xdr:sp macro="" textlink="">
          <xdr:nvSpPr>
            <xdr:cNvPr id="19685" name="Option Button 229" hidden="1">
              <a:extLst>
                <a:ext uri="{63B3BB69-23CF-44E3-9099-C40C66FF867C}">
                  <a14:compatExt spid="_x0000_s19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9525</xdr:rowOff>
        </xdr:from>
        <xdr:to>
          <xdr:col>7</xdr:col>
          <xdr:colOff>981075</xdr:colOff>
          <xdr:row>26</xdr:row>
          <xdr:rowOff>257175</xdr:rowOff>
        </xdr:to>
        <xdr:sp macro="" textlink="">
          <xdr:nvSpPr>
            <xdr:cNvPr id="19686" name="Option Button 230" hidden="1">
              <a:extLst>
                <a:ext uri="{63B3BB69-23CF-44E3-9099-C40C66FF867C}">
                  <a14:compatExt spid="_x0000_s19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9525</xdr:rowOff>
        </xdr:from>
        <xdr:to>
          <xdr:col>9</xdr:col>
          <xdr:colOff>981075</xdr:colOff>
          <xdr:row>25</xdr:row>
          <xdr:rowOff>257175</xdr:rowOff>
        </xdr:to>
        <xdr:sp macro="" textlink="">
          <xdr:nvSpPr>
            <xdr:cNvPr id="19687" name="Option Button 231" hidden="1">
              <a:extLst>
                <a:ext uri="{63B3BB69-23CF-44E3-9099-C40C66FF867C}">
                  <a14:compatExt spid="_x0000_s19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26</xdr:row>
          <xdr:rowOff>9525</xdr:rowOff>
        </xdr:from>
        <xdr:to>
          <xdr:col>9</xdr:col>
          <xdr:colOff>981075</xdr:colOff>
          <xdr:row>26</xdr:row>
          <xdr:rowOff>257175</xdr:rowOff>
        </xdr:to>
        <xdr:sp macro="" textlink="">
          <xdr:nvSpPr>
            <xdr:cNvPr id="19688" name="Option Button 232" hidden="1">
              <a:extLst>
                <a:ext uri="{63B3BB69-23CF-44E3-9099-C40C66FF867C}">
                  <a14:compatExt spid="_x0000_s19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27</xdr:row>
          <xdr:rowOff>9525</xdr:rowOff>
        </xdr:from>
        <xdr:to>
          <xdr:col>7</xdr:col>
          <xdr:colOff>981075</xdr:colOff>
          <xdr:row>27</xdr:row>
          <xdr:rowOff>257175</xdr:rowOff>
        </xdr:to>
        <xdr:sp macro="" textlink="">
          <xdr:nvSpPr>
            <xdr:cNvPr id="19689" name="Option Button 233" hidden="1">
              <a:extLst>
                <a:ext uri="{63B3BB69-23CF-44E3-9099-C40C66FF867C}">
                  <a14:compatExt spid="_x0000_s19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9525</xdr:rowOff>
        </xdr:from>
        <xdr:to>
          <xdr:col>7</xdr:col>
          <xdr:colOff>981075</xdr:colOff>
          <xdr:row>28</xdr:row>
          <xdr:rowOff>257175</xdr:rowOff>
        </xdr:to>
        <xdr:sp macro="" textlink="">
          <xdr:nvSpPr>
            <xdr:cNvPr id="19690" name="Option Button 234" hidden="1">
              <a:extLst>
                <a:ext uri="{63B3BB69-23CF-44E3-9099-C40C66FF867C}">
                  <a14:compatExt spid="_x0000_s19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9525</xdr:rowOff>
        </xdr:from>
        <xdr:to>
          <xdr:col>9</xdr:col>
          <xdr:colOff>981075</xdr:colOff>
          <xdr:row>27</xdr:row>
          <xdr:rowOff>257175</xdr:rowOff>
        </xdr:to>
        <xdr:sp macro="" textlink="">
          <xdr:nvSpPr>
            <xdr:cNvPr id="19691" name="Option Button 235" hidden="1">
              <a:extLst>
                <a:ext uri="{63B3BB69-23CF-44E3-9099-C40C66FF867C}">
                  <a14:compatExt spid="_x0000_s19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9525</xdr:rowOff>
        </xdr:from>
        <xdr:to>
          <xdr:col>9</xdr:col>
          <xdr:colOff>981075</xdr:colOff>
          <xdr:row>28</xdr:row>
          <xdr:rowOff>257175</xdr:rowOff>
        </xdr:to>
        <xdr:sp macro="" textlink="">
          <xdr:nvSpPr>
            <xdr:cNvPr id="19692" name="Option Button 236" hidden="1">
              <a:extLst>
                <a:ext uri="{63B3BB69-23CF-44E3-9099-C40C66FF867C}">
                  <a14:compatExt spid="_x0000_s19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9525</xdr:rowOff>
        </xdr:from>
        <xdr:to>
          <xdr:col>7</xdr:col>
          <xdr:colOff>981075</xdr:colOff>
          <xdr:row>29</xdr:row>
          <xdr:rowOff>257175</xdr:rowOff>
        </xdr:to>
        <xdr:sp macro="" textlink="">
          <xdr:nvSpPr>
            <xdr:cNvPr id="19693" name="Option Button 237" hidden="1">
              <a:extLst>
                <a:ext uri="{63B3BB69-23CF-44E3-9099-C40C66FF867C}">
                  <a14:compatExt spid="_x0000_s19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30</xdr:row>
          <xdr:rowOff>9525</xdr:rowOff>
        </xdr:from>
        <xdr:to>
          <xdr:col>7</xdr:col>
          <xdr:colOff>981075</xdr:colOff>
          <xdr:row>30</xdr:row>
          <xdr:rowOff>257175</xdr:rowOff>
        </xdr:to>
        <xdr:sp macro="" textlink="">
          <xdr:nvSpPr>
            <xdr:cNvPr id="19694" name="Option Button 238" hidden="1">
              <a:extLst>
                <a:ext uri="{63B3BB69-23CF-44E3-9099-C40C66FF867C}">
                  <a14:compatExt spid="_x0000_s19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9525</xdr:rowOff>
        </xdr:from>
        <xdr:to>
          <xdr:col>9</xdr:col>
          <xdr:colOff>981075</xdr:colOff>
          <xdr:row>29</xdr:row>
          <xdr:rowOff>257175</xdr:rowOff>
        </xdr:to>
        <xdr:sp macro="" textlink="">
          <xdr:nvSpPr>
            <xdr:cNvPr id="19695" name="Option Button 239" hidden="1">
              <a:extLst>
                <a:ext uri="{63B3BB69-23CF-44E3-9099-C40C66FF867C}">
                  <a14:compatExt spid="_x0000_s19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30</xdr:row>
          <xdr:rowOff>9525</xdr:rowOff>
        </xdr:from>
        <xdr:to>
          <xdr:col>9</xdr:col>
          <xdr:colOff>981075</xdr:colOff>
          <xdr:row>30</xdr:row>
          <xdr:rowOff>257175</xdr:rowOff>
        </xdr:to>
        <xdr:sp macro="" textlink="">
          <xdr:nvSpPr>
            <xdr:cNvPr id="19696" name="Option Button 240" hidden="1">
              <a:extLst>
                <a:ext uri="{63B3BB69-23CF-44E3-9099-C40C66FF867C}">
                  <a14:compatExt spid="_x0000_s19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31</xdr:row>
          <xdr:rowOff>9525</xdr:rowOff>
        </xdr:from>
        <xdr:to>
          <xdr:col>7</xdr:col>
          <xdr:colOff>981075</xdr:colOff>
          <xdr:row>31</xdr:row>
          <xdr:rowOff>257175</xdr:rowOff>
        </xdr:to>
        <xdr:sp macro="" textlink="">
          <xdr:nvSpPr>
            <xdr:cNvPr id="19697" name="Option Button 241" hidden="1">
              <a:extLst>
                <a:ext uri="{63B3BB69-23CF-44E3-9099-C40C66FF867C}">
                  <a14:compatExt spid="_x0000_s19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32</xdr:row>
          <xdr:rowOff>9525</xdr:rowOff>
        </xdr:from>
        <xdr:to>
          <xdr:col>7</xdr:col>
          <xdr:colOff>981075</xdr:colOff>
          <xdr:row>32</xdr:row>
          <xdr:rowOff>257175</xdr:rowOff>
        </xdr:to>
        <xdr:sp macro="" textlink="">
          <xdr:nvSpPr>
            <xdr:cNvPr id="19698" name="Option Button 242" hidden="1">
              <a:extLst>
                <a:ext uri="{63B3BB69-23CF-44E3-9099-C40C66FF867C}">
                  <a14:compatExt spid="_x0000_s19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9525</xdr:rowOff>
        </xdr:from>
        <xdr:to>
          <xdr:col>9</xdr:col>
          <xdr:colOff>981075</xdr:colOff>
          <xdr:row>31</xdr:row>
          <xdr:rowOff>257175</xdr:rowOff>
        </xdr:to>
        <xdr:sp macro="" textlink="">
          <xdr:nvSpPr>
            <xdr:cNvPr id="19699" name="Option Button 243" hidden="1">
              <a:extLst>
                <a:ext uri="{63B3BB69-23CF-44E3-9099-C40C66FF867C}">
                  <a14:compatExt spid="_x0000_s19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9525</xdr:rowOff>
        </xdr:from>
        <xdr:to>
          <xdr:col>9</xdr:col>
          <xdr:colOff>981075</xdr:colOff>
          <xdr:row>32</xdr:row>
          <xdr:rowOff>257175</xdr:rowOff>
        </xdr:to>
        <xdr:sp macro="" textlink="">
          <xdr:nvSpPr>
            <xdr:cNvPr id="19700" name="Option Button 244" hidden="1">
              <a:extLst>
                <a:ext uri="{63B3BB69-23CF-44E3-9099-C40C66FF867C}">
                  <a14:compatExt spid="_x0000_s19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33</xdr:row>
          <xdr:rowOff>9525</xdr:rowOff>
        </xdr:from>
        <xdr:to>
          <xdr:col>7</xdr:col>
          <xdr:colOff>981075</xdr:colOff>
          <xdr:row>33</xdr:row>
          <xdr:rowOff>257175</xdr:rowOff>
        </xdr:to>
        <xdr:sp macro="" textlink="">
          <xdr:nvSpPr>
            <xdr:cNvPr id="19701" name="Option Button 245" hidden="1">
              <a:extLst>
                <a:ext uri="{63B3BB69-23CF-44E3-9099-C40C66FF867C}">
                  <a14:compatExt spid="_x0000_s19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34</xdr:row>
          <xdr:rowOff>9525</xdr:rowOff>
        </xdr:from>
        <xdr:to>
          <xdr:col>7</xdr:col>
          <xdr:colOff>981075</xdr:colOff>
          <xdr:row>34</xdr:row>
          <xdr:rowOff>257175</xdr:rowOff>
        </xdr:to>
        <xdr:sp macro="" textlink="">
          <xdr:nvSpPr>
            <xdr:cNvPr id="19702" name="Option Button 246" hidden="1">
              <a:extLst>
                <a:ext uri="{63B3BB69-23CF-44E3-9099-C40C66FF867C}">
                  <a14:compatExt spid="_x0000_s19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9525</xdr:rowOff>
        </xdr:from>
        <xdr:to>
          <xdr:col>9</xdr:col>
          <xdr:colOff>981075</xdr:colOff>
          <xdr:row>33</xdr:row>
          <xdr:rowOff>257175</xdr:rowOff>
        </xdr:to>
        <xdr:sp macro="" textlink="">
          <xdr:nvSpPr>
            <xdr:cNvPr id="19703" name="Option Button 247" hidden="1">
              <a:extLst>
                <a:ext uri="{63B3BB69-23CF-44E3-9099-C40C66FF867C}">
                  <a14:compatExt spid="_x0000_s19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9525</xdr:rowOff>
        </xdr:from>
        <xdr:to>
          <xdr:col>9</xdr:col>
          <xdr:colOff>981075</xdr:colOff>
          <xdr:row>34</xdr:row>
          <xdr:rowOff>257175</xdr:rowOff>
        </xdr:to>
        <xdr:sp macro="" textlink="">
          <xdr:nvSpPr>
            <xdr:cNvPr id="19704" name="Option Button 248" hidden="1">
              <a:extLst>
                <a:ext uri="{63B3BB69-23CF-44E3-9099-C40C66FF867C}">
                  <a14:compatExt spid="_x0000_s19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9525</xdr:rowOff>
        </xdr:from>
        <xdr:to>
          <xdr:col>7</xdr:col>
          <xdr:colOff>981075</xdr:colOff>
          <xdr:row>35</xdr:row>
          <xdr:rowOff>257175</xdr:rowOff>
        </xdr:to>
        <xdr:sp macro="" textlink="">
          <xdr:nvSpPr>
            <xdr:cNvPr id="19705" name="Option Button 249" hidden="1">
              <a:extLst>
                <a:ext uri="{63B3BB69-23CF-44E3-9099-C40C66FF867C}">
                  <a14:compatExt spid="_x0000_s19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36</xdr:row>
          <xdr:rowOff>9525</xdr:rowOff>
        </xdr:from>
        <xdr:to>
          <xdr:col>7</xdr:col>
          <xdr:colOff>981075</xdr:colOff>
          <xdr:row>36</xdr:row>
          <xdr:rowOff>257175</xdr:rowOff>
        </xdr:to>
        <xdr:sp macro="" textlink="">
          <xdr:nvSpPr>
            <xdr:cNvPr id="19706" name="Option Button 250" hidden="1">
              <a:extLst>
                <a:ext uri="{63B3BB69-23CF-44E3-9099-C40C66FF867C}">
                  <a14:compatExt spid="_x0000_s19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9525</xdr:rowOff>
        </xdr:from>
        <xdr:to>
          <xdr:col>9</xdr:col>
          <xdr:colOff>981075</xdr:colOff>
          <xdr:row>35</xdr:row>
          <xdr:rowOff>257175</xdr:rowOff>
        </xdr:to>
        <xdr:sp macro="" textlink="">
          <xdr:nvSpPr>
            <xdr:cNvPr id="19707" name="Option Button 251" hidden="1">
              <a:extLst>
                <a:ext uri="{63B3BB69-23CF-44E3-9099-C40C66FF867C}">
                  <a14:compatExt spid="_x0000_s19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9525</xdr:rowOff>
        </xdr:from>
        <xdr:to>
          <xdr:col>9</xdr:col>
          <xdr:colOff>981075</xdr:colOff>
          <xdr:row>36</xdr:row>
          <xdr:rowOff>257175</xdr:rowOff>
        </xdr:to>
        <xdr:sp macro="" textlink="">
          <xdr:nvSpPr>
            <xdr:cNvPr id="19708" name="Option Button 252" hidden="1">
              <a:extLst>
                <a:ext uri="{63B3BB69-23CF-44E3-9099-C40C66FF867C}">
                  <a14:compatExt spid="_x0000_s19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37</xdr:row>
          <xdr:rowOff>9525</xdr:rowOff>
        </xdr:from>
        <xdr:to>
          <xdr:col>9</xdr:col>
          <xdr:colOff>981075</xdr:colOff>
          <xdr:row>38</xdr:row>
          <xdr:rowOff>257175</xdr:rowOff>
        </xdr:to>
        <xdr:grpSp>
          <xdr:nvGrpSpPr>
            <xdr:cNvPr id="3" name="グループ化 2"/>
            <xdr:cNvGrpSpPr/>
          </xdr:nvGrpSpPr>
          <xdr:grpSpPr>
            <a:xfrm>
              <a:off x="4468957" y="11526116"/>
              <a:ext cx="2645641" cy="521854"/>
              <a:chOff x="4469466" y="11573996"/>
              <a:chExt cx="2641227" cy="527797"/>
            </a:xfrm>
          </xdr:grpSpPr>
          <xdr:sp macro="" textlink="">
            <xdr:nvSpPr>
              <xdr:cNvPr id="19709" name="Option Button 253" hidden="1">
                <a:extLst>
                  <a:ext uri="{63B3BB69-23CF-44E3-9099-C40C66FF867C}">
                    <a14:compatExt spid="_x0000_s19709"/>
                  </a:ext>
                </a:extLst>
              </xdr:cNvPr>
              <xdr:cNvSpPr/>
            </xdr:nvSpPr>
            <xdr:spPr bwMode="auto">
              <a:xfrm>
                <a:off x="4469466" y="11573996"/>
                <a:ext cx="119566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710" name="Option Button 254" hidden="1">
                <a:extLst>
                  <a:ext uri="{63B3BB69-23CF-44E3-9099-C40C66FF867C}">
                    <a14:compatExt spid="_x0000_s19710"/>
                  </a:ext>
                </a:extLst>
              </xdr:cNvPr>
              <xdr:cNvSpPr/>
            </xdr:nvSpPr>
            <xdr:spPr bwMode="auto">
              <a:xfrm>
                <a:off x="4469466" y="11854143"/>
                <a:ext cx="119566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711" name="Option Button 255" hidden="1">
                <a:extLst>
                  <a:ext uri="{63B3BB69-23CF-44E3-9099-C40C66FF867C}">
                    <a14:compatExt spid="_x0000_s19711"/>
                  </a:ext>
                </a:extLst>
              </xdr:cNvPr>
              <xdr:cNvSpPr/>
            </xdr:nvSpPr>
            <xdr:spPr bwMode="auto">
              <a:xfrm>
                <a:off x="5915025" y="11573996"/>
                <a:ext cx="119566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712" name="Option Button 256" hidden="1">
                <a:extLst>
                  <a:ext uri="{63B3BB69-23CF-44E3-9099-C40C66FF867C}">
                    <a14:compatExt spid="_x0000_s19712"/>
                  </a:ext>
                </a:extLst>
              </xdr:cNvPr>
              <xdr:cNvSpPr/>
            </xdr:nvSpPr>
            <xdr:spPr bwMode="auto">
              <a:xfrm>
                <a:off x="5915025" y="11854143"/>
                <a:ext cx="119566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43</xdr:row>
          <xdr:rowOff>9525</xdr:rowOff>
        </xdr:from>
        <xdr:to>
          <xdr:col>7</xdr:col>
          <xdr:colOff>981075</xdr:colOff>
          <xdr:row>43</xdr:row>
          <xdr:rowOff>257175</xdr:rowOff>
        </xdr:to>
        <xdr:sp macro="" textlink="">
          <xdr:nvSpPr>
            <xdr:cNvPr id="19721" name="Option Button 265" hidden="1">
              <a:extLst>
                <a:ext uri="{63B3BB69-23CF-44E3-9099-C40C66FF867C}">
                  <a14:compatExt spid="_x0000_s19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44</xdr:row>
          <xdr:rowOff>9525</xdr:rowOff>
        </xdr:from>
        <xdr:to>
          <xdr:col>7</xdr:col>
          <xdr:colOff>981075</xdr:colOff>
          <xdr:row>44</xdr:row>
          <xdr:rowOff>257175</xdr:rowOff>
        </xdr:to>
        <xdr:sp macro="" textlink="">
          <xdr:nvSpPr>
            <xdr:cNvPr id="19722" name="Option Button 266" hidden="1">
              <a:extLst>
                <a:ext uri="{63B3BB69-23CF-44E3-9099-C40C66FF867C}">
                  <a14:compatExt spid="_x0000_s19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9525</xdr:rowOff>
        </xdr:from>
        <xdr:to>
          <xdr:col>9</xdr:col>
          <xdr:colOff>981075</xdr:colOff>
          <xdr:row>43</xdr:row>
          <xdr:rowOff>257175</xdr:rowOff>
        </xdr:to>
        <xdr:sp macro="" textlink="">
          <xdr:nvSpPr>
            <xdr:cNvPr id="19723" name="Option Button 267" hidden="1">
              <a:extLst>
                <a:ext uri="{63B3BB69-23CF-44E3-9099-C40C66FF867C}">
                  <a14:compatExt spid="_x0000_s19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44</xdr:row>
          <xdr:rowOff>9525</xdr:rowOff>
        </xdr:from>
        <xdr:to>
          <xdr:col>9</xdr:col>
          <xdr:colOff>981075</xdr:colOff>
          <xdr:row>44</xdr:row>
          <xdr:rowOff>257175</xdr:rowOff>
        </xdr:to>
        <xdr:sp macro="" textlink="">
          <xdr:nvSpPr>
            <xdr:cNvPr id="19724" name="Option Button 268" hidden="1">
              <a:extLst>
                <a:ext uri="{63B3BB69-23CF-44E3-9099-C40C66FF867C}">
                  <a14:compatExt spid="_x0000_s19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47</xdr:row>
          <xdr:rowOff>9525</xdr:rowOff>
        </xdr:from>
        <xdr:to>
          <xdr:col>7</xdr:col>
          <xdr:colOff>981075</xdr:colOff>
          <xdr:row>47</xdr:row>
          <xdr:rowOff>257175</xdr:rowOff>
        </xdr:to>
        <xdr:sp macro="" textlink="">
          <xdr:nvSpPr>
            <xdr:cNvPr id="19729" name="Option Button 273" hidden="1">
              <a:extLst>
                <a:ext uri="{63B3BB69-23CF-44E3-9099-C40C66FF867C}">
                  <a14:compatExt spid="_x0000_s19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48</xdr:row>
          <xdr:rowOff>9525</xdr:rowOff>
        </xdr:from>
        <xdr:to>
          <xdr:col>7</xdr:col>
          <xdr:colOff>981075</xdr:colOff>
          <xdr:row>48</xdr:row>
          <xdr:rowOff>257175</xdr:rowOff>
        </xdr:to>
        <xdr:sp macro="" textlink="">
          <xdr:nvSpPr>
            <xdr:cNvPr id="19730" name="Option Button 274" hidden="1">
              <a:extLst>
                <a:ext uri="{63B3BB69-23CF-44E3-9099-C40C66FF867C}">
                  <a14:compatExt spid="_x0000_s19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9525</xdr:rowOff>
        </xdr:from>
        <xdr:to>
          <xdr:col>9</xdr:col>
          <xdr:colOff>981075</xdr:colOff>
          <xdr:row>47</xdr:row>
          <xdr:rowOff>257175</xdr:rowOff>
        </xdr:to>
        <xdr:sp macro="" textlink="">
          <xdr:nvSpPr>
            <xdr:cNvPr id="19731" name="Option Button 275" hidden="1">
              <a:extLst>
                <a:ext uri="{63B3BB69-23CF-44E3-9099-C40C66FF867C}">
                  <a14:compatExt spid="_x0000_s19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48</xdr:row>
          <xdr:rowOff>9525</xdr:rowOff>
        </xdr:from>
        <xdr:to>
          <xdr:col>9</xdr:col>
          <xdr:colOff>981075</xdr:colOff>
          <xdr:row>48</xdr:row>
          <xdr:rowOff>257175</xdr:rowOff>
        </xdr:to>
        <xdr:sp macro="" textlink="">
          <xdr:nvSpPr>
            <xdr:cNvPr id="19732" name="Option Button 276" hidden="1">
              <a:extLst>
                <a:ext uri="{63B3BB69-23CF-44E3-9099-C40C66FF867C}">
                  <a14:compatExt spid="_x0000_s19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49</xdr:row>
          <xdr:rowOff>9525</xdr:rowOff>
        </xdr:from>
        <xdr:to>
          <xdr:col>7</xdr:col>
          <xdr:colOff>981075</xdr:colOff>
          <xdr:row>49</xdr:row>
          <xdr:rowOff>257175</xdr:rowOff>
        </xdr:to>
        <xdr:sp macro="" textlink="">
          <xdr:nvSpPr>
            <xdr:cNvPr id="19733" name="Option Button 277" hidden="1">
              <a:extLst>
                <a:ext uri="{63B3BB69-23CF-44E3-9099-C40C66FF867C}">
                  <a14:compatExt spid="_x0000_s19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50</xdr:row>
          <xdr:rowOff>9525</xdr:rowOff>
        </xdr:from>
        <xdr:to>
          <xdr:col>7</xdr:col>
          <xdr:colOff>981075</xdr:colOff>
          <xdr:row>50</xdr:row>
          <xdr:rowOff>257175</xdr:rowOff>
        </xdr:to>
        <xdr:sp macro="" textlink="">
          <xdr:nvSpPr>
            <xdr:cNvPr id="19734" name="Option Button 278" hidden="1">
              <a:extLst>
                <a:ext uri="{63B3BB69-23CF-44E3-9099-C40C66FF867C}">
                  <a14:compatExt spid="_x0000_s19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49</xdr:row>
          <xdr:rowOff>9525</xdr:rowOff>
        </xdr:from>
        <xdr:to>
          <xdr:col>9</xdr:col>
          <xdr:colOff>981075</xdr:colOff>
          <xdr:row>49</xdr:row>
          <xdr:rowOff>257175</xdr:rowOff>
        </xdr:to>
        <xdr:sp macro="" textlink="">
          <xdr:nvSpPr>
            <xdr:cNvPr id="19735" name="Option Button 279" hidden="1">
              <a:extLst>
                <a:ext uri="{63B3BB69-23CF-44E3-9099-C40C66FF867C}">
                  <a14:compatExt spid="_x0000_s19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50</xdr:row>
          <xdr:rowOff>9525</xdr:rowOff>
        </xdr:from>
        <xdr:to>
          <xdr:col>9</xdr:col>
          <xdr:colOff>981075</xdr:colOff>
          <xdr:row>50</xdr:row>
          <xdr:rowOff>257175</xdr:rowOff>
        </xdr:to>
        <xdr:sp macro="" textlink="">
          <xdr:nvSpPr>
            <xdr:cNvPr id="19736" name="Option Button 280" hidden="1">
              <a:extLst>
                <a:ext uri="{63B3BB69-23CF-44E3-9099-C40C66FF867C}">
                  <a14:compatExt spid="_x0000_s19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51</xdr:row>
          <xdr:rowOff>9525</xdr:rowOff>
        </xdr:from>
        <xdr:to>
          <xdr:col>7</xdr:col>
          <xdr:colOff>981075</xdr:colOff>
          <xdr:row>51</xdr:row>
          <xdr:rowOff>257175</xdr:rowOff>
        </xdr:to>
        <xdr:sp macro="" textlink="">
          <xdr:nvSpPr>
            <xdr:cNvPr id="19737" name="Option Button 281" hidden="1">
              <a:extLst>
                <a:ext uri="{63B3BB69-23CF-44E3-9099-C40C66FF867C}">
                  <a14:compatExt spid="_x0000_s19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52</xdr:row>
          <xdr:rowOff>9525</xdr:rowOff>
        </xdr:from>
        <xdr:to>
          <xdr:col>7</xdr:col>
          <xdr:colOff>981075</xdr:colOff>
          <xdr:row>52</xdr:row>
          <xdr:rowOff>257175</xdr:rowOff>
        </xdr:to>
        <xdr:sp macro="" textlink="">
          <xdr:nvSpPr>
            <xdr:cNvPr id="19738" name="Option Button 282" hidden="1">
              <a:extLst>
                <a:ext uri="{63B3BB69-23CF-44E3-9099-C40C66FF867C}">
                  <a14:compatExt spid="_x0000_s19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9525</xdr:rowOff>
        </xdr:from>
        <xdr:to>
          <xdr:col>9</xdr:col>
          <xdr:colOff>981075</xdr:colOff>
          <xdr:row>51</xdr:row>
          <xdr:rowOff>257175</xdr:rowOff>
        </xdr:to>
        <xdr:sp macro="" textlink="">
          <xdr:nvSpPr>
            <xdr:cNvPr id="19739" name="Option Button 283" hidden="1">
              <a:extLst>
                <a:ext uri="{63B3BB69-23CF-44E3-9099-C40C66FF867C}">
                  <a14:compatExt spid="_x0000_s19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9525</xdr:rowOff>
        </xdr:from>
        <xdr:to>
          <xdr:col>9</xdr:col>
          <xdr:colOff>981075</xdr:colOff>
          <xdr:row>52</xdr:row>
          <xdr:rowOff>257175</xdr:rowOff>
        </xdr:to>
        <xdr:sp macro="" textlink="">
          <xdr:nvSpPr>
            <xdr:cNvPr id="19740" name="Option Button 284" hidden="1">
              <a:extLst>
                <a:ext uri="{63B3BB69-23CF-44E3-9099-C40C66FF867C}">
                  <a14:compatExt spid="_x0000_s19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23</xdr:row>
          <xdr:rowOff>9525</xdr:rowOff>
        </xdr:from>
        <xdr:to>
          <xdr:col>10</xdr:col>
          <xdr:colOff>9525</xdr:colOff>
          <xdr:row>25</xdr:row>
          <xdr:rowOff>19050</xdr:rowOff>
        </xdr:to>
        <xdr:sp macro="" textlink="">
          <xdr:nvSpPr>
            <xdr:cNvPr id="19741" name="Group Box 285" hidden="1">
              <a:extLst>
                <a:ext uri="{63B3BB69-23CF-44E3-9099-C40C66FF867C}">
                  <a14:compatExt spid="_x0000_s197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24</xdr:row>
          <xdr:rowOff>266700</xdr:rowOff>
        </xdr:from>
        <xdr:to>
          <xdr:col>9</xdr:col>
          <xdr:colOff>1543050</xdr:colOff>
          <xdr:row>27</xdr:row>
          <xdr:rowOff>9525</xdr:rowOff>
        </xdr:to>
        <xdr:sp macro="" textlink="">
          <xdr:nvSpPr>
            <xdr:cNvPr id="19742" name="Group Box 286" hidden="1">
              <a:extLst>
                <a:ext uri="{63B3BB69-23CF-44E3-9099-C40C66FF867C}">
                  <a14:compatExt spid="_x0000_s197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26</xdr:row>
          <xdr:rowOff>266700</xdr:rowOff>
        </xdr:from>
        <xdr:to>
          <xdr:col>10</xdr:col>
          <xdr:colOff>0</xdr:colOff>
          <xdr:row>29</xdr:row>
          <xdr:rowOff>9525</xdr:rowOff>
        </xdr:to>
        <xdr:sp macro="" textlink="">
          <xdr:nvSpPr>
            <xdr:cNvPr id="19743" name="Group Box 287" hidden="1">
              <a:extLst>
                <a:ext uri="{63B3BB69-23CF-44E3-9099-C40C66FF867C}">
                  <a14:compatExt spid="_x0000_s197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28</xdr:row>
          <xdr:rowOff>266700</xdr:rowOff>
        </xdr:from>
        <xdr:to>
          <xdr:col>10</xdr:col>
          <xdr:colOff>19050</xdr:colOff>
          <xdr:row>31</xdr:row>
          <xdr:rowOff>9525</xdr:rowOff>
        </xdr:to>
        <xdr:sp macro="" textlink="">
          <xdr:nvSpPr>
            <xdr:cNvPr id="19744" name="Group Box 288" hidden="1">
              <a:extLst>
                <a:ext uri="{63B3BB69-23CF-44E3-9099-C40C66FF867C}">
                  <a14:compatExt spid="_x0000_s197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31</xdr:row>
          <xdr:rowOff>9525</xdr:rowOff>
        </xdr:from>
        <xdr:to>
          <xdr:col>9</xdr:col>
          <xdr:colOff>1524000</xdr:colOff>
          <xdr:row>33</xdr:row>
          <xdr:rowOff>19050</xdr:rowOff>
        </xdr:to>
        <xdr:sp macro="" textlink="">
          <xdr:nvSpPr>
            <xdr:cNvPr id="19745" name="Group Box 289" hidden="1">
              <a:extLst>
                <a:ext uri="{63B3BB69-23CF-44E3-9099-C40C66FF867C}">
                  <a14:compatExt spid="_x0000_s197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33</xdr:row>
          <xdr:rowOff>9525</xdr:rowOff>
        </xdr:from>
        <xdr:to>
          <xdr:col>9</xdr:col>
          <xdr:colOff>1524000</xdr:colOff>
          <xdr:row>35</xdr:row>
          <xdr:rowOff>19050</xdr:rowOff>
        </xdr:to>
        <xdr:sp macro="" textlink="">
          <xdr:nvSpPr>
            <xdr:cNvPr id="19746" name="Group Box 290" hidden="1">
              <a:extLst>
                <a:ext uri="{63B3BB69-23CF-44E3-9099-C40C66FF867C}">
                  <a14:compatExt spid="_x0000_s197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35</xdr:row>
          <xdr:rowOff>9525</xdr:rowOff>
        </xdr:from>
        <xdr:to>
          <xdr:col>9</xdr:col>
          <xdr:colOff>1524000</xdr:colOff>
          <xdr:row>37</xdr:row>
          <xdr:rowOff>19050</xdr:rowOff>
        </xdr:to>
        <xdr:sp macro="" textlink="">
          <xdr:nvSpPr>
            <xdr:cNvPr id="19747" name="Group Box 291" hidden="1">
              <a:extLst>
                <a:ext uri="{63B3BB69-23CF-44E3-9099-C40C66FF867C}">
                  <a14:compatExt spid="_x0000_s197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37</xdr:row>
          <xdr:rowOff>9525</xdr:rowOff>
        </xdr:from>
        <xdr:to>
          <xdr:col>9</xdr:col>
          <xdr:colOff>1543050</xdr:colOff>
          <xdr:row>39</xdr:row>
          <xdr:rowOff>19050</xdr:rowOff>
        </xdr:to>
        <xdr:sp macro="" textlink="">
          <xdr:nvSpPr>
            <xdr:cNvPr id="19748" name="Group Box 292" hidden="1">
              <a:extLst>
                <a:ext uri="{63B3BB69-23CF-44E3-9099-C40C66FF867C}">
                  <a14:compatExt spid="_x0000_s197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38</xdr:row>
          <xdr:rowOff>276225</xdr:rowOff>
        </xdr:from>
        <xdr:to>
          <xdr:col>9</xdr:col>
          <xdr:colOff>1504950</xdr:colOff>
          <xdr:row>41</xdr:row>
          <xdr:rowOff>19050</xdr:rowOff>
        </xdr:to>
        <xdr:sp macro="" textlink="">
          <xdr:nvSpPr>
            <xdr:cNvPr id="19749" name="Group Box 293" hidden="1">
              <a:extLst>
                <a:ext uri="{63B3BB69-23CF-44E3-9099-C40C66FF867C}">
                  <a14:compatExt spid="_x0000_s197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9</xdr:col>
          <xdr:colOff>1495425</xdr:colOff>
          <xdr:row>43</xdr:row>
          <xdr:rowOff>38100</xdr:rowOff>
        </xdr:to>
        <xdr:sp macro="" textlink="">
          <xdr:nvSpPr>
            <xdr:cNvPr id="19750" name="Group Box 294" hidden="1">
              <a:extLst>
                <a:ext uri="{63B3BB69-23CF-44E3-9099-C40C66FF867C}">
                  <a14:compatExt spid="_x0000_s197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43</xdr:row>
          <xdr:rowOff>9525</xdr:rowOff>
        </xdr:from>
        <xdr:to>
          <xdr:col>9</xdr:col>
          <xdr:colOff>1543050</xdr:colOff>
          <xdr:row>45</xdr:row>
          <xdr:rowOff>19050</xdr:rowOff>
        </xdr:to>
        <xdr:sp macro="" textlink="">
          <xdr:nvSpPr>
            <xdr:cNvPr id="19751" name="Group Box 295" hidden="1">
              <a:extLst>
                <a:ext uri="{63B3BB69-23CF-44E3-9099-C40C66FF867C}">
                  <a14:compatExt spid="_x0000_s197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44</xdr:row>
          <xdr:rowOff>276225</xdr:rowOff>
        </xdr:from>
        <xdr:to>
          <xdr:col>9</xdr:col>
          <xdr:colOff>1466850</xdr:colOff>
          <xdr:row>47</xdr:row>
          <xdr:rowOff>19050</xdr:rowOff>
        </xdr:to>
        <xdr:sp macro="" textlink="">
          <xdr:nvSpPr>
            <xdr:cNvPr id="19752" name="Group Box 296" hidden="1">
              <a:extLst>
                <a:ext uri="{63B3BB69-23CF-44E3-9099-C40C66FF867C}">
                  <a14:compatExt spid="_x0000_s197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47</xdr:row>
          <xdr:rowOff>9525</xdr:rowOff>
        </xdr:from>
        <xdr:to>
          <xdr:col>10</xdr:col>
          <xdr:colOff>0</xdr:colOff>
          <xdr:row>49</xdr:row>
          <xdr:rowOff>19050</xdr:rowOff>
        </xdr:to>
        <xdr:sp macro="" textlink="">
          <xdr:nvSpPr>
            <xdr:cNvPr id="19753" name="Group Box 297" hidden="1">
              <a:extLst>
                <a:ext uri="{63B3BB69-23CF-44E3-9099-C40C66FF867C}">
                  <a14:compatExt spid="_x0000_s197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49</xdr:row>
          <xdr:rowOff>9525</xdr:rowOff>
        </xdr:from>
        <xdr:to>
          <xdr:col>9</xdr:col>
          <xdr:colOff>1524000</xdr:colOff>
          <xdr:row>51</xdr:row>
          <xdr:rowOff>19050</xdr:rowOff>
        </xdr:to>
        <xdr:sp macro="" textlink="">
          <xdr:nvSpPr>
            <xdr:cNvPr id="19754" name="Group Box 298" hidden="1">
              <a:extLst>
                <a:ext uri="{63B3BB69-23CF-44E3-9099-C40C66FF867C}">
                  <a14:compatExt spid="_x0000_s197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51</xdr:row>
          <xdr:rowOff>9525</xdr:rowOff>
        </xdr:from>
        <xdr:to>
          <xdr:col>9</xdr:col>
          <xdr:colOff>1543050</xdr:colOff>
          <xdr:row>53</xdr:row>
          <xdr:rowOff>28575</xdr:rowOff>
        </xdr:to>
        <xdr:sp macro="" textlink="">
          <xdr:nvSpPr>
            <xdr:cNvPr id="19755" name="Group Box 299" hidden="1">
              <a:extLst>
                <a:ext uri="{63B3BB69-23CF-44E3-9099-C40C66FF867C}">
                  <a14:compatExt spid="_x0000_s197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cs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39</xdr:row>
          <xdr:rowOff>0</xdr:rowOff>
        </xdr:from>
        <xdr:to>
          <xdr:col>7</xdr:col>
          <xdr:colOff>1009650</xdr:colOff>
          <xdr:row>39</xdr:row>
          <xdr:rowOff>257175</xdr:rowOff>
        </xdr:to>
        <xdr:sp macro="" textlink="">
          <xdr:nvSpPr>
            <xdr:cNvPr id="19756" name="Option Button 300" hidden="1">
              <a:extLst>
                <a:ext uri="{63B3BB69-23CF-44E3-9099-C40C66FF867C}">
                  <a14:compatExt spid="_x0000_s19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40</xdr:row>
          <xdr:rowOff>0</xdr:rowOff>
        </xdr:from>
        <xdr:to>
          <xdr:col>7</xdr:col>
          <xdr:colOff>1009650</xdr:colOff>
          <xdr:row>40</xdr:row>
          <xdr:rowOff>257175</xdr:rowOff>
        </xdr:to>
        <xdr:sp macro="" textlink="">
          <xdr:nvSpPr>
            <xdr:cNvPr id="19757" name="Option Button 301" hidden="1">
              <a:extLst>
                <a:ext uri="{63B3BB69-23CF-44E3-9099-C40C66FF867C}">
                  <a14:compatExt spid="_x0000_s19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0</xdr:rowOff>
        </xdr:from>
        <xdr:to>
          <xdr:col>9</xdr:col>
          <xdr:colOff>1009650</xdr:colOff>
          <xdr:row>39</xdr:row>
          <xdr:rowOff>257175</xdr:rowOff>
        </xdr:to>
        <xdr:sp macro="" textlink="">
          <xdr:nvSpPr>
            <xdr:cNvPr id="19758" name="Option Button 302" hidden="1">
              <a:extLst>
                <a:ext uri="{63B3BB69-23CF-44E3-9099-C40C66FF867C}">
                  <a14:compatExt spid="_x0000_s19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40</xdr:row>
          <xdr:rowOff>0</xdr:rowOff>
        </xdr:from>
        <xdr:to>
          <xdr:col>9</xdr:col>
          <xdr:colOff>1009650</xdr:colOff>
          <xdr:row>40</xdr:row>
          <xdr:rowOff>257175</xdr:rowOff>
        </xdr:to>
        <xdr:sp macro="" textlink="">
          <xdr:nvSpPr>
            <xdr:cNvPr id="19759" name="Option Button 303" hidden="1">
              <a:extLst>
                <a:ext uri="{63B3BB69-23CF-44E3-9099-C40C66FF867C}">
                  <a14:compatExt spid="_x0000_s19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41</xdr:row>
          <xdr:rowOff>0</xdr:rowOff>
        </xdr:from>
        <xdr:to>
          <xdr:col>7</xdr:col>
          <xdr:colOff>800100</xdr:colOff>
          <xdr:row>42</xdr:row>
          <xdr:rowOff>0</xdr:rowOff>
        </xdr:to>
        <xdr:sp macro="" textlink="">
          <xdr:nvSpPr>
            <xdr:cNvPr id="19760" name="Option Button 304" hidden="1">
              <a:extLst>
                <a:ext uri="{63B3BB69-23CF-44E3-9099-C40C66FF867C}">
                  <a14:compatExt spid="_x0000_s19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41</xdr:row>
          <xdr:rowOff>247650</xdr:rowOff>
        </xdr:from>
        <xdr:to>
          <xdr:col>7</xdr:col>
          <xdr:colOff>790575</xdr:colOff>
          <xdr:row>42</xdr:row>
          <xdr:rowOff>247650</xdr:rowOff>
        </xdr:to>
        <xdr:sp macro="" textlink="">
          <xdr:nvSpPr>
            <xdr:cNvPr id="19761" name="Option Button 305" hidden="1">
              <a:extLst>
                <a:ext uri="{63B3BB69-23CF-44E3-9099-C40C66FF867C}">
                  <a14:compatExt spid="_x0000_s19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41</xdr:row>
          <xdr:rowOff>0</xdr:rowOff>
        </xdr:from>
        <xdr:to>
          <xdr:col>9</xdr:col>
          <xdr:colOff>800100</xdr:colOff>
          <xdr:row>42</xdr:row>
          <xdr:rowOff>0</xdr:rowOff>
        </xdr:to>
        <xdr:sp macro="" textlink="">
          <xdr:nvSpPr>
            <xdr:cNvPr id="19762" name="Option Button 306" hidden="1">
              <a:extLst>
                <a:ext uri="{63B3BB69-23CF-44E3-9099-C40C66FF867C}">
                  <a14:compatExt spid="_x0000_s19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42</xdr:row>
          <xdr:rowOff>0</xdr:rowOff>
        </xdr:from>
        <xdr:to>
          <xdr:col>9</xdr:col>
          <xdr:colOff>800100</xdr:colOff>
          <xdr:row>43</xdr:row>
          <xdr:rowOff>0</xdr:rowOff>
        </xdr:to>
        <xdr:sp macro="" textlink="">
          <xdr:nvSpPr>
            <xdr:cNvPr id="19763" name="Option Button 307" hidden="1">
              <a:extLst>
                <a:ext uri="{63B3BB69-23CF-44E3-9099-C40C66FF867C}">
                  <a14:compatExt spid="_x0000_s19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45</xdr:row>
          <xdr:rowOff>0</xdr:rowOff>
        </xdr:from>
        <xdr:to>
          <xdr:col>7</xdr:col>
          <xdr:colOff>1133475</xdr:colOff>
          <xdr:row>46</xdr:row>
          <xdr:rowOff>28575</xdr:rowOff>
        </xdr:to>
        <xdr:sp macro="" textlink="">
          <xdr:nvSpPr>
            <xdr:cNvPr id="19768" name="Option Button 312" hidden="1">
              <a:extLst>
                <a:ext uri="{63B3BB69-23CF-44E3-9099-C40C66FF867C}">
                  <a14:compatExt spid="_x0000_s19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0</xdr:rowOff>
        </xdr:from>
        <xdr:to>
          <xdr:col>9</xdr:col>
          <xdr:colOff>1123950</xdr:colOff>
          <xdr:row>46</xdr:row>
          <xdr:rowOff>28575</xdr:rowOff>
        </xdr:to>
        <xdr:sp macro="" textlink="">
          <xdr:nvSpPr>
            <xdr:cNvPr id="19770" name="Option Button 314" hidden="1">
              <a:extLst>
                <a:ext uri="{63B3BB69-23CF-44E3-9099-C40C66FF867C}">
                  <a14:compatExt spid="_x0000_s19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276225</xdr:rowOff>
        </xdr:from>
        <xdr:to>
          <xdr:col>7</xdr:col>
          <xdr:colOff>904875</xdr:colOff>
          <xdr:row>46</xdr:row>
          <xdr:rowOff>247650</xdr:rowOff>
        </xdr:to>
        <xdr:sp macro="" textlink="">
          <xdr:nvSpPr>
            <xdr:cNvPr id="19772" name="Option Button 316" hidden="1">
              <a:extLst>
                <a:ext uri="{63B3BB69-23CF-44E3-9099-C40C66FF867C}">
                  <a14:compatExt spid="_x0000_s19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266700</xdr:rowOff>
        </xdr:from>
        <xdr:to>
          <xdr:col>9</xdr:col>
          <xdr:colOff>1257300</xdr:colOff>
          <xdr:row>47</xdr:row>
          <xdr:rowOff>19050</xdr:rowOff>
        </xdr:to>
        <xdr:sp macro="" textlink="">
          <xdr:nvSpPr>
            <xdr:cNvPr id="19773" name="Option Button 317" hidden="1">
              <a:extLst>
                <a:ext uri="{63B3BB69-23CF-44E3-9099-C40C66FF867C}">
                  <a14:compatExt spid="_x0000_s19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16</xdr:col>
      <xdr:colOff>121285</xdr:colOff>
      <xdr:row>71</xdr:row>
      <xdr:rowOff>36195</xdr:rowOff>
    </xdr:from>
    <xdr:to>
      <xdr:col>16</xdr:col>
      <xdr:colOff>264160</xdr:colOff>
      <xdr:row>72</xdr:row>
      <xdr:rowOff>5715</xdr:rowOff>
    </xdr:to>
    <xdr:sp macro="" textlink="">
      <xdr:nvSpPr>
        <xdr:cNvPr id="2" name="屈折矢印 7"/>
        <xdr:cNvSpPr/>
      </xdr:nvSpPr>
      <xdr:spPr>
        <a:xfrm rot="16200000" flipH="1" flipV="1">
          <a:off x="4674235" y="10818495"/>
          <a:ext cx="142875" cy="207645"/>
        </a:xfrm>
        <a:prstGeom prst="ben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126365</xdr:colOff>
      <xdr:row>71</xdr:row>
      <xdr:rowOff>43180</xdr:rowOff>
    </xdr:from>
    <xdr:to>
      <xdr:col>21</xdr:col>
      <xdr:colOff>269240</xdr:colOff>
      <xdr:row>72</xdr:row>
      <xdr:rowOff>12065</xdr:rowOff>
    </xdr:to>
    <xdr:sp macro="" textlink="">
      <xdr:nvSpPr>
        <xdr:cNvPr id="3" name="屈折矢印 8"/>
        <xdr:cNvSpPr/>
      </xdr:nvSpPr>
      <xdr:spPr>
        <a:xfrm rot="16200000" flipH="1" flipV="1">
          <a:off x="6155690" y="10825480"/>
          <a:ext cx="142875" cy="207010"/>
        </a:xfrm>
        <a:prstGeom prst="ben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13765</xdr:colOff>
      <xdr:row>0</xdr:row>
      <xdr:rowOff>51954</xdr:rowOff>
    </xdr:from>
    <xdr:to>
      <xdr:col>26</xdr:col>
      <xdr:colOff>304800</xdr:colOff>
      <xdr:row>4</xdr:row>
      <xdr:rowOff>0</xdr:rowOff>
    </xdr:to>
    <xdr:sp macro="" textlink="">
      <xdr:nvSpPr>
        <xdr:cNvPr id="11" name="正方形/長方形 10"/>
        <xdr:cNvSpPr/>
      </xdr:nvSpPr>
      <xdr:spPr>
        <a:xfrm>
          <a:off x="13765" y="51954"/>
          <a:ext cx="7768160" cy="719571"/>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3200" b="1" cap="none" spc="50">
              <a:ln w="9525" cmpd="sng">
                <a:solidFill>
                  <a:schemeClr val="accent6">
                    <a:lumMod val="50000"/>
                  </a:schemeClr>
                </a:solidFill>
                <a:prstDash val="solid"/>
              </a:ln>
              <a:solidFill>
                <a:srgbClr val="70AD47">
                  <a:tint val="1000"/>
                </a:srgbClr>
              </a:solidFill>
              <a:effectLst>
                <a:glow rad="38100">
                  <a:schemeClr val="accent1">
                    <a:alpha val="40000"/>
                  </a:schemeClr>
                </a:glow>
              </a:effectLst>
            </a:rPr>
            <a:t>　セルフメディケーション税制 の 入力</a:t>
          </a:r>
        </a:p>
      </xdr:txBody>
    </xdr:sp>
    <xdr:clientData/>
  </xdr:twoCellAnchor>
  <xdr:twoCellAnchor>
    <xdr:from>
      <xdr:col>19</xdr:col>
      <xdr:colOff>232834</xdr:colOff>
      <xdr:row>80</xdr:row>
      <xdr:rowOff>25977</xdr:rowOff>
    </xdr:from>
    <xdr:to>
      <xdr:col>27</xdr:col>
      <xdr:colOff>329045</xdr:colOff>
      <xdr:row>82</xdr:row>
      <xdr:rowOff>52916</xdr:rowOff>
    </xdr:to>
    <xdr:sp macro="" textlink="">
      <xdr:nvSpPr>
        <xdr:cNvPr id="15" name="正方形/長方形 14">
          <a:hlinkClick xmlns:r="http://schemas.openxmlformats.org/officeDocument/2006/relationships" r:id="rId1"/>
        </xdr:cNvPr>
        <xdr:cNvSpPr/>
      </xdr:nvSpPr>
      <xdr:spPr>
        <a:xfrm>
          <a:off x="5640917" y="13752560"/>
          <a:ext cx="2498628" cy="513773"/>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800" b="1">
              <a:solidFill>
                <a:schemeClr val="lt1"/>
              </a:solidFill>
              <a:effectLst/>
              <a:latin typeface="+mn-lt"/>
              <a:ea typeface="+mn-ea"/>
              <a:cs typeface="+mn-cs"/>
            </a:rPr>
            <a:t>控除</a:t>
          </a:r>
          <a:r>
            <a:rPr kumimoji="1" lang="ja-JP" altLang="ja-JP" sz="1800" b="1">
              <a:solidFill>
                <a:schemeClr val="lt1"/>
              </a:solidFill>
              <a:effectLst/>
              <a:latin typeface="+mn-lt"/>
              <a:ea typeface="+mn-ea"/>
              <a:cs typeface="+mn-cs"/>
            </a:rPr>
            <a:t>の入力へ</a:t>
          </a:r>
          <a:r>
            <a:rPr kumimoji="1" lang="ja-JP" altLang="en-US" sz="1800" b="1"/>
            <a:t>もどる</a:t>
          </a:r>
        </a:p>
      </xdr:txBody>
    </xdr:sp>
    <xdr:clientData/>
  </xdr:twoCellAnchor>
  <xdr:twoCellAnchor>
    <xdr:from>
      <xdr:col>19</xdr:col>
      <xdr:colOff>242454</xdr:colOff>
      <xdr:row>82</xdr:row>
      <xdr:rowOff>168852</xdr:rowOff>
    </xdr:from>
    <xdr:to>
      <xdr:col>27</xdr:col>
      <xdr:colOff>320386</xdr:colOff>
      <xdr:row>84</xdr:row>
      <xdr:rowOff>199159</xdr:rowOff>
    </xdr:to>
    <xdr:sp macro="" textlink="">
      <xdr:nvSpPr>
        <xdr:cNvPr id="16" name="正方形/長方形 15">
          <a:hlinkClick xmlns:r="http://schemas.openxmlformats.org/officeDocument/2006/relationships" r:id="rId2"/>
        </xdr:cNvPr>
        <xdr:cNvSpPr/>
      </xdr:nvSpPr>
      <xdr:spPr>
        <a:xfrm>
          <a:off x="5680363" y="13477875"/>
          <a:ext cx="2234046" cy="515216"/>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受付画面へもどる</a:t>
          </a:r>
        </a:p>
      </xdr:txBody>
    </xdr:sp>
    <xdr:clientData/>
  </xdr:twoCellAnchor>
  <mc:AlternateContent xmlns:mc="http://schemas.openxmlformats.org/markup-compatibility/2006">
    <mc:Choice xmlns:a14="http://schemas.microsoft.com/office/drawing/2010/main" Requires="a14">
      <xdr:twoCellAnchor>
        <xdr:from>
          <xdr:col>6</xdr:col>
          <xdr:colOff>86005</xdr:colOff>
          <xdr:row>15</xdr:row>
          <xdr:rowOff>30686</xdr:rowOff>
        </xdr:from>
        <xdr:to>
          <xdr:col>14</xdr:col>
          <xdr:colOff>107469</xdr:colOff>
          <xdr:row>19</xdr:row>
          <xdr:rowOff>52723</xdr:rowOff>
        </xdr:to>
        <xdr:grpSp>
          <xdr:nvGrpSpPr>
            <xdr:cNvPr id="4" name="グループ化 3"/>
            <xdr:cNvGrpSpPr/>
          </xdr:nvGrpSpPr>
          <xdr:grpSpPr>
            <a:xfrm>
              <a:off x="1693349" y="2679827"/>
              <a:ext cx="2372948" cy="458599"/>
              <a:chOff x="1671195" y="2208069"/>
              <a:chExt cx="2387321" cy="446142"/>
            </a:xfrm>
          </xdr:grpSpPr>
          <xdr:grpSp>
            <xdr:nvGrpSpPr>
              <xdr:cNvPr id="17" name="グループ化 16"/>
              <xdr:cNvGrpSpPr/>
            </xdr:nvGrpSpPr>
            <xdr:grpSpPr>
              <a:xfrm>
                <a:off x="1671195" y="2208070"/>
                <a:ext cx="1517757" cy="446141"/>
                <a:chOff x="4801648" y="5700184"/>
                <a:chExt cx="1517757" cy="446141"/>
              </a:xfrm>
            </xdr:grpSpPr>
            <xdr:sp macro="" textlink="">
              <xdr:nvSpPr>
                <xdr:cNvPr id="23559" name="Check Box 7" hidden="1">
                  <a:extLst>
                    <a:ext uri="{63B3BB69-23CF-44E3-9099-C40C66FF867C}">
                      <a14:compatExt spid="_x0000_s23559"/>
                    </a:ext>
                  </a:extLst>
                </xdr:cNvPr>
                <xdr:cNvSpPr/>
              </xdr:nvSpPr>
              <xdr:spPr bwMode="auto">
                <a:xfrm>
                  <a:off x="4801648" y="5700184"/>
                  <a:ext cx="299510" cy="2370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560" name="Check Box 8" hidden="1">
                  <a:extLst>
                    <a:ext uri="{63B3BB69-23CF-44E3-9099-C40C66FF867C}">
                      <a14:compatExt spid="_x0000_s23560"/>
                    </a:ext>
                  </a:extLst>
                </xdr:cNvPr>
                <xdr:cNvSpPr/>
              </xdr:nvSpPr>
              <xdr:spPr bwMode="auto">
                <a:xfrm>
                  <a:off x="4803775" y="5908230"/>
                  <a:ext cx="299508" cy="238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561" name="Check Box 9" hidden="1">
                  <a:extLst>
                    <a:ext uri="{63B3BB69-23CF-44E3-9099-C40C66FF867C}">
                      <a14:compatExt spid="_x0000_s23561"/>
                    </a:ext>
                  </a:extLst>
                </xdr:cNvPr>
                <xdr:cNvSpPr/>
              </xdr:nvSpPr>
              <xdr:spPr bwMode="auto">
                <a:xfrm>
                  <a:off x="6019897" y="5702300"/>
                  <a:ext cx="299508"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562" name="Check Box 10" hidden="1">
                  <a:extLst>
                    <a:ext uri="{63B3BB69-23CF-44E3-9099-C40C66FF867C}">
                      <a14:compatExt spid="_x0000_s23562"/>
                    </a:ext>
                  </a:extLst>
                </xdr:cNvPr>
                <xdr:cNvSpPr/>
              </xdr:nvSpPr>
              <xdr:spPr bwMode="auto">
                <a:xfrm>
                  <a:off x="6019897" y="5899535"/>
                  <a:ext cx="299508"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23563" name="Check Box 11" hidden="1">
                <a:extLst>
                  <a:ext uri="{63B3BB69-23CF-44E3-9099-C40C66FF867C}">
                    <a14:compatExt spid="_x0000_s23563"/>
                  </a:ext>
                </a:extLst>
              </xdr:cNvPr>
              <xdr:cNvSpPr/>
            </xdr:nvSpPr>
            <xdr:spPr bwMode="auto">
              <a:xfrm>
                <a:off x="3754582" y="2208069"/>
                <a:ext cx="303934" cy="2363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564" name="Check Box 12" hidden="1">
                <a:extLst>
                  <a:ext uri="{63B3BB69-23CF-44E3-9099-C40C66FF867C}">
                    <a14:compatExt spid="_x0000_s23564"/>
                  </a:ext>
                </a:extLst>
              </xdr:cNvPr>
              <xdr:cNvSpPr/>
            </xdr:nvSpPr>
            <xdr:spPr bwMode="auto">
              <a:xfrm>
                <a:off x="3764107" y="2415886"/>
                <a:ext cx="294409" cy="2363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17</xdr:col>
      <xdr:colOff>60614</xdr:colOff>
      <xdr:row>14</xdr:row>
      <xdr:rowOff>138544</xdr:rowOff>
    </xdr:from>
    <xdr:to>
      <xdr:col>26</xdr:col>
      <xdr:colOff>314325</xdr:colOff>
      <xdr:row>24</xdr:row>
      <xdr:rowOff>127000</xdr:rowOff>
    </xdr:to>
    <xdr:sp macro="" textlink="">
      <xdr:nvSpPr>
        <xdr:cNvPr id="5" name="角丸四角形 4"/>
        <xdr:cNvSpPr/>
      </xdr:nvSpPr>
      <xdr:spPr>
        <a:xfrm>
          <a:off x="4880264" y="2500744"/>
          <a:ext cx="2911186" cy="1341006"/>
        </a:xfrm>
        <a:prstGeom prst="roundRect">
          <a:avLst>
            <a:gd name="adj" fmla="val 9167"/>
          </a:avLst>
        </a:prstGeom>
        <a:solidFill>
          <a:schemeClr val="accent2">
            <a:alpha val="18000"/>
          </a:schemeClr>
        </a:solidFill>
        <a:ln>
          <a:solidFill>
            <a:schemeClr val="accent2">
              <a:lumMod val="75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r>
            <a:rPr kumimoji="1" lang="en-US" altLang="ja-JP" sz="1050" b="1">
              <a:solidFill>
                <a:srgbClr val="FF0000"/>
              </a:solidFill>
              <a:effectLst/>
              <a:latin typeface="+mn-lt"/>
              <a:ea typeface="+mn-ea"/>
              <a:cs typeface="+mn-cs"/>
            </a:rPr>
            <a:t>※</a:t>
          </a:r>
          <a:r>
            <a:rPr kumimoji="1" lang="ja-JP" altLang="en-US" sz="1050" b="1">
              <a:solidFill>
                <a:srgbClr val="FF0000"/>
              </a:solidFill>
              <a:effectLst/>
              <a:latin typeface="+mn-lt"/>
              <a:ea typeface="+mn-ea"/>
              <a:cs typeface="+mn-cs"/>
            </a:rPr>
            <a:t>注意</a:t>
          </a:r>
          <a:r>
            <a:rPr kumimoji="1" lang="en-US" altLang="ja-JP" sz="1050" b="1">
              <a:solidFill>
                <a:srgbClr val="FF0000"/>
              </a:solidFill>
              <a:effectLst/>
              <a:latin typeface="+mn-lt"/>
              <a:ea typeface="+mn-ea"/>
              <a:cs typeface="+mn-cs"/>
            </a:rPr>
            <a:t>※</a:t>
          </a:r>
        </a:p>
        <a:p>
          <a:r>
            <a:rPr kumimoji="1" lang="ja-JP" altLang="ja-JP" sz="1050" b="1">
              <a:solidFill>
                <a:srgbClr val="FF0000"/>
              </a:solidFill>
              <a:effectLst/>
              <a:latin typeface="+mn-lt"/>
              <a:ea typeface="+mn-ea"/>
              <a:cs typeface="+mn-cs"/>
            </a:rPr>
            <a:t>この控除を受ける方は、</a:t>
          </a:r>
          <a:r>
            <a:rPr kumimoji="1" lang="ja-JP" altLang="en-US" sz="1050" b="1">
              <a:solidFill>
                <a:srgbClr val="FF0000"/>
              </a:solidFill>
              <a:effectLst/>
              <a:latin typeface="+mn-lt"/>
              <a:ea typeface="+mn-ea"/>
              <a:cs typeface="+mn-cs"/>
            </a:rPr>
            <a:t>医療費控除</a:t>
          </a:r>
          <a:r>
            <a:rPr kumimoji="1" lang="ja-JP" altLang="ja-JP" sz="1050" b="1">
              <a:solidFill>
                <a:srgbClr val="FF0000"/>
              </a:solidFill>
              <a:effectLst/>
              <a:latin typeface="+mn-lt"/>
              <a:ea typeface="+mn-ea"/>
              <a:cs typeface="+mn-cs"/>
            </a:rPr>
            <a:t>は</a:t>
          </a:r>
          <a:endParaRPr kumimoji="1" lang="en-US" altLang="ja-JP" sz="1050" b="1">
            <a:solidFill>
              <a:srgbClr val="FF0000"/>
            </a:solidFill>
            <a:effectLst/>
            <a:latin typeface="+mn-lt"/>
            <a:ea typeface="+mn-ea"/>
            <a:cs typeface="+mn-cs"/>
          </a:endParaRPr>
        </a:p>
        <a:p>
          <a:r>
            <a:rPr kumimoji="1" lang="ja-JP" altLang="ja-JP" sz="1050" b="1">
              <a:solidFill>
                <a:srgbClr val="FF0000"/>
              </a:solidFill>
              <a:effectLst/>
              <a:latin typeface="+mn-lt"/>
              <a:ea typeface="+mn-ea"/>
              <a:cs typeface="+mn-cs"/>
            </a:rPr>
            <a:t>受けられません。</a:t>
          </a:r>
          <a:endParaRPr lang="ja-JP" altLang="ja-JP" sz="1050">
            <a:solidFill>
              <a:srgbClr val="FF0000"/>
            </a:solidFill>
            <a:effectLst/>
          </a:endParaRPr>
        </a:p>
        <a:p>
          <a:r>
            <a:rPr kumimoji="1" lang="ja-JP" altLang="ja-JP" sz="1050" b="1">
              <a:solidFill>
                <a:srgbClr val="FF0000"/>
              </a:solidFill>
              <a:effectLst/>
              <a:latin typeface="+mn-lt"/>
              <a:ea typeface="+mn-ea"/>
              <a:cs typeface="+mn-cs"/>
            </a:rPr>
            <a:t>また、税額決定後は、</a:t>
          </a:r>
          <a:r>
            <a:rPr kumimoji="1" lang="ja-JP" altLang="en-US" sz="1050" b="1">
              <a:solidFill>
                <a:srgbClr val="FF0000"/>
              </a:solidFill>
              <a:effectLst/>
              <a:latin typeface="+mn-lt"/>
              <a:ea typeface="+mn-ea"/>
              <a:cs typeface="+mn-cs"/>
            </a:rPr>
            <a:t>医療費控除</a:t>
          </a:r>
          <a:r>
            <a:rPr kumimoji="1" lang="ja-JP" altLang="ja-JP" sz="1050" b="1">
              <a:solidFill>
                <a:srgbClr val="FF0000"/>
              </a:solidFill>
              <a:effectLst/>
              <a:latin typeface="+mn-lt"/>
              <a:ea typeface="+mn-ea"/>
              <a:cs typeface="+mn-cs"/>
            </a:rPr>
            <a:t>への変更はできません。</a:t>
          </a:r>
          <a:endParaRPr lang="ja-JP" altLang="ja-JP">
            <a:solidFill>
              <a:srgbClr val="FF0000"/>
            </a:solidFill>
            <a:effectLst/>
          </a:endParaRPr>
        </a:p>
      </xdr:txBody>
    </xdr:sp>
    <xdr:clientData fPrintsWithSheet="0"/>
  </xdr:twoCellAnchor>
  <xdr:twoCellAnchor>
    <xdr:from>
      <xdr:col>1</xdr:col>
      <xdr:colOff>149223</xdr:colOff>
      <xdr:row>5</xdr:row>
      <xdr:rowOff>34925</xdr:rowOff>
    </xdr:from>
    <xdr:to>
      <xdr:col>4</xdr:col>
      <xdr:colOff>47625</xdr:colOff>
      <xdr:row>5</xdr:row>
      <xdr:rowOff>257175</xdr:rowOff>
    </xdr:to>
    <xdr:sp macro="" textlink="">
      <xdr:nvSpPr>
        <xdr:cNvPr id="18" name="正方形/長方形 17"/>
        <xdr:cNvSpPr/>
      </xdr:nvSpPr>
      <xdr:spPr>
        <a:xfrm>
          <a:off x="415923" y="939800"/>
          <a:ext cx="698502" cy="222250"/>
        </a:xfrm>
        <a:prstGeom prst="rect">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228601</xdr:colOff>
      <xdr:row>11</xdr:row>
      <xdr:rowOff>142244</xdr:rowOff>
    </xdr:from>
    <xdr:to>
      <xdr:col>31</xdr:col>
      <xdr:colOff>114301</xdr:colOff>
      <xdr:row>20</xdr:row>
      <xdr:rowOff>9525</xdr:rowOff>
    </xdr:to>
    <xdr:sp macro="" textlink="">
      <xdr:nvSpPr>
        <xdr:cNvPr id="19" name="正方形/長方形 18">
          <a:hlinkClick xmlns:r="http://schemas.openxmlformats.org/officeDocument/2006/relationships" r:id="rId3"/>
        </xdr:cNvPr>
        <xdr:cNvSpPr/>
      </xdr:nvSpPr>
      <xdr:spPr>
        <a:xfrm>
          <a:off x="8715376" y="2247269"/>
          <a:ext cx="1943100" cy="1000756"/>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200" b="1"/>
            <a:t>セルフメディケーション</a:t>
          </a:r>
          <a:endParaRPr kumimoji="1" lang="en-US" altLang="ja-JP" sz="1200" b="1"/>
        </a:p>
        <a:p>
          <a:pPr algn="ctr"/>
          <a:r>
            <a:rPr kumimoji="1" lang="ja-JP" altLang="en-US" sz="1200" b="1"/>
            <a:t>控除明細書</a:t>
          </a:r>
          <a:endParaRPr kumimoji="1" lang="en-US" altLang="ja-JP" sz="1200" b="1"/>
        </a:p>
        <a:p>
          <a:pPr algn="ctr"/>
          <a:r>
            <a:rPr kumimoji="1" lang="ja-JP" altLang="en-US" sz="1800" b="1"/>
            <a:t>記入例</a:t>
          </a:r>
        </a:p>
      </xdr:txBody>
    </xdr:sp>
    <xdr:clientData/>
  </xdr:twoCellAnchor>
  <xdr:twoCellAnchor>
    <xdr:from>
      <xdr:col>28</xdr:col>
      <xdr:colOff>104775</xdr:colOff>
      <xdr:row>8</xdr:row>
      <xdr:rowOff>38099</xdr:rowOff>
    </xdr:from>
    <xdr:to>
      <xdr:col>31</xdr:col>
      <xdr:colOff>247651</xdr:colOff>
      <xdr:row>20</xdr:row>
      <xdr:rowOff>104774</xdr:rowOff>
    </xdr:to>
    <xdr:sp macro="" textlink="">
      <xdr:nvSpPr>
        <xdr:cNvPr id="20" name="正方形/長方形 19"/>
        <xdr:cNvSpPr/>
      </xdr:nvSpPr>
      <xdr:spPr>
        <a:xfrm>
          <a:off x="8591550" y="1523999"/>
          <a:ext cx="2200276" cy="1819275"/>
        </a:xfrm>
        <a:prstGeom prst="rect">
          <a:avLst/>
        </a:prstGeom>
        <a:noFill/>
        <a:ln w="2857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228600</xdr:colOff>
      <xdr:row>8</xdr:row>
      <xdr:rowOff>19050</xdr:rowOff>
    </xdr:from>
    <xdr:to>
      <xdr:col>31</xdr:col>
      <xdr:colOff>104775</xdr:colOff>
      <xdr:row>12</xdr:row>
      <xdr:rowOff>38100</xdr:rowOff>
    </xdr:to>
    <xdr:sp macro="" textlink="">
      <xdr:nvSpPr>
        <xdr:cNvPr id="21" name="テキスト ボックス 20"/>
        <xdr:cNvSpPr txBox="1"/>
      </xdr:nvSpPr>
      <xdr:spPr>
        <a:xfrm>
          <a:off x="8715375" y="1504950"/>
          <a:ext cx="1933575"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dk1"/>
              </a:solidFill>
              <a:effectLst/>
              <a:latin typeface="+mn-lt"/>
              <a:ea typeface="+mn-ea"/>
              <a:cs typeface="+mn-cs"/>
            </a:rPr>
            <a:t>明細書</a:t>
          </a:r>
          <a:r>
            <a:rPr kumimoji="1" lang="ja-JP" altLang="ja-JP" sz="1200" b="1">
              <a:solidFill>
                <a:schemeClr val="dk1"/>
              </a:solidFill>
              <a:effectLst/>
              <a:latin typeface="+mn-lt"/>
              <a:ea typeface="+mn-ea"/>
              <a:cs typeface="+mn-cs"/>
            </a:rPr>
            <a:t>の</a:t>
          </a:r>
          <a:r>
            <a:rPr kumimoji="1" lang="ja-JP" altLang="en-US" sz="1200" b="1">
              <a:solidFill>
                <a:schemeClr val="dk1"/>
              </a:solidFill>
              <a:effectLst/>
              <a:latin typeface="+mn-lt"/>
              <a:ea typeface="+mn-ea"/>
              <a:cs typeface="+mn-cs"/>
            </a:rPr>
            <a:t>記入例</a:t>
          </a:r>
          <a:endParaRPr kumimoji="1" lang="en-US" altLang="ja-JP" sz="1200" b="1">
            <a:solidFill>
              <a:schemeClr val="dk1"/>
            </a:solidFill>
            <a:effectLst/>
            <a:latin typeface="+mn-lt"/>
            <a:ea typeface="+mn-ea"/>
            <a:cs typeface="+mn-cs"/>
          </a:endParaRPr>
        </a:p>
        <a:p>
          <a:pPr algn="ctr"/>
          <a:r>
            <a:rPr kumimoji="1" lang="ja-JP" altLang="ja-JP" sz="1200" b="1">
              <a:solidFill>
                <a:schemeClr val="dk1"/>
              </a:solidFill>
              <a:effectLst/>
              <a:latin typeface="+mn-lt"/>
              <a:ea typeface="+mn-ea"/>
              <a:cs typeface="+mn-cs"/>
            </a:rPr>
            <a:t>こちらをクリック</a:t>
          </a:r>
          <a:endParaRPr kumimoji="1" lang="ja-JP" altLang="en-US" sz="1100" b="1"/>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93984</xdr:colOff>
      <xdr:row>3</xdr:row>
      <xdr:rowOff>50243</xdr:rowOff>
    </xdr:from>
    <xdr:to>
      <xdr:col>14</xdr:col>
      <xdr:colOff>41413</xdr:colOff>
      <xdr:row>33</xdr:row>
      <xdr:rowOff>24847</xdr:rowOff>
    </xdr:to>
    <xdr:pic>
      <xdr:nvPicPr>
        <xdr:cNvPr id="3" name="図 2"/>
        <xdr:cNvPicPr>
          <a:picLocks noChangeAspect="1"/>
        </xdr:cNvPicPr>
      </xdr:nvPicPr>
      <xdr:blipFill rotWithShape="1">
        <a:blip xmlns:r="http://schemas.openxmlformats.org/officeDocument/2006/relationships" r:embed="rId1"/>
        <a:srcRect l="43595" t="16187" r="14035" b="4731"/>
        <a:stretch/>
      </xdr:blipFill>
      <xdr:spPr>
        <a:xfrm>
          <a:off x="93984" y="771691"/>
          <a:ext cx="5436092" cy="7189084"/>
        </a:xfrm>
        <a:prstGeom prst="rect">
          <a:avLst/>
        </a:prstGeom>
      </xdr:spPr>
    </xdr:pic>
    <xdr:clientData/>
  </xdr:twoCellAnchor>
  <xdr:twoCellAnchor>
    <xdr:from>
      <xdr:col>4</xdr:col>
      <xdr:colOff>363066</xdr:colOff>
      <xdr:row>11</xdr:row>
      <xdr:rowOff>77584</xdr:rowOff>
    </xdr:from>
    <xdr:to>
      <xdr:col>5</xdr:col>
      <xdr:colOff>44504</xdr:colOff>
      <xdr:row>12</xdr:row>
      <xdr:rowOff>57940</xdr:rowOff>
    </xdr:to>
    <xdr:sp macro="" textlink="">
      <xdr:nvSpPr>
        <xdr:cNvPr id="8" name="テキスト ボックス 7"/>
        <xdr:cNvSpPr txBox="1"/>
      </xdr:nvSpPr>
      <xdr:spPr>
        <a:xfrm>
          <a:off x="1843685" y="2722893"/>
          <a:ext cx="82242" cy="220839"/>
        </a:xfrm>
        <a:prstGeom prst="rect">
          <a:avLst/>
        </a:prstGeom>
        <a:solidFill>
          <a:sysClr val="window" lastClr="FFFFFF"/>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0</xdr:col>
      <xdr:colOff>165653</xdr:colOff>
      <xdr:row>0</xdr:row>
      <xdr:rowOff>100028</xdr:rowOff>
    </xdr:from>
    <xdr:to>
      <xdr:col>13</xdr:col>
      <xdr:colOff>149088</xdr:colOff>
      <xdr:row>2</xdr:row>
      <xdr:rowOff>149086</xdr:rowOff>
    </xdr:to>
    <xdr:sp macro="" textlink="">
      <xdr:nvSpPr>
        <xdr:cNvPr id="11" name="正方形/長方形 10"/>
        <xdr:cNvSpPr/>
      </xdr:nvSpPr>
      <xdr:spPr>
        <a:xfrm>
          <a:off x="165653" y="100028"/>
          <a:ext cx="5027544" cy="529449"/>
        </a:xfrm>
        <a:prstGeom prst="rect">
          <a:avLst/>
        </a:prstGeom>
        <a:solidFill>
          <a:schemeClr val="accent1">
            <a:lumMod val="20000"/>
            <a:lumOff val="80000"/>
          </a:schemeClr>
        </a:solidFill>
        <a:ln w="190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2000" b="1">
              <a:solidFill>
                <a:sysClr val="windowText" lastClr="000000"/>
              </a:solidFill>
            </a:rPr>
            <a:t>《</a:t>
          </a:r>
          <a:r>
            <a:rPr kumimoji="1" lang="ja-JP" altLang="en-US" sz="2000" b="1">
              <a:solidFill>
                <a:sysClr val="windowText" lastClr="000000"/>
              </a:solidFill>
            </a:rPr>
            <a:t>営業・農業、不動産所得の資料</a:t>
          </a:r>
          <a:r>
            <a:rPr kumimoji="1" lang="en-US" altLang="ja-JP" sz="2000" b="1">
              <a:solidFill>
                <a:sysClr val="windowText" lastClr="000000"/>
              </a:solidFill>
            </a:rPr>
            <a:t>》</a:t>
          </a:r>
          <a:endParaRPr kumimoji="1" lang="ja-JP" altLang="en-US" sz="2000" b="1">
            <a:solidFill>
              <a:sysClr val="windowText" lastClr="000000"/>
            </a:solidFill>
          </a:endParaRPr>
        </a:p>
      </xdr:txBody>
    </xdr:sp>
    <xdr:clientData/>
  </xdr:twoCellAnchor>
  <xdr:twoCellAnchor>
    <xdr:from>
      <xdr:col>16</xdr:col>
      <xdr:colOff>364434</xdr:colOff>
      <xdr:row>1</xdr:row>
      <xdr:rowOff>140804</xdr:rowOff>
    </xdr:from>
    <xdr:to>
      <xdr:col>22</xdr:col>
      <xdr:colOff>207066</xdr:colOff>
      <xdr:row>3</xdr:row>
      <xdr:rowOff>57979</xdr:rowOff>
    </xdr:to>
    <xdr:sp macro="" textlink="">
      <xdr:nvSpPr>
        <xdr:cNvPr id="12" name="正方形/長方形 11"/>
        <xdr:cNvSpPr/>
      </xdr:nvSpPr>
      <xdr:spPr>
        <a:xfrm>
          <a:off x="6601238" y="381000"/>
          <a:ext cx="2228024" cy="397566"/>
        </a:xfrm>
        <a:prstGeom prst="rect">
          <a:avLst/>
        </a:prstGeom>
        <a:solidFill>
          <a:schemeClr val="accent4">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solidFill>
                <a:srgbClr val="FF9900"/>
              </a:solidFill>
            </a:rPr>
            <a:t>▼クリックして戻 る</a:t>
          </a:r>
          <a:endParaRPr kumimoji="1" lang="en-US" altLang="ja-JP" sz="1600" b="1">
            <a:solidFill>
              <a:srgbClr val="FF9900"/>
            </a:solidFill>
          </a:endParaRPr>
        </a:p>
      </xdr:txBody>
    </xdr:sp>
    <xdr:clientData/>
  </xdr:twoCellAnchor>
  <xdr:twoCellAnchor>
    <xdr:from>
      <xdr:col>17</xdr:col>
      <xdr:colOff>265044</xdr:colOff>
      <xdr:row>8</xdr:row>
      <xdr:rowOff>198782</xdr:rowOff>
    </xdr:from>
    <xdr:to>
      <xdr:col>21</xdr:col>
      <xdr:colOff>364436</xdr:colOff>
      <xdr:row>12</xdr:row>
      <xdr:rowOff>183058</xdr:rowOff>
    </xdr:to>
    <xdr:sp macro="" textlink="">
      <xdr:nvSpPr>
        <xdr:cNvPr id="13" name="正方形/長方形 12">
          <a:hlinkClick xmlns:r="http://schemas.openxmlformats.org/officeDocument/2006/relationships" r:id="rId2"/>
        </xdr:cNvPr>
        <xdr:cNvSpPr/>
      </xdr:nvSpPr>
      <xdr:spPr>
        <a:xfrm>
          <a:off x="6899414" y="2120347"/>
          <a:ext cx="1689652" cy="945059"/>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t>不動産所得 </a:t>
          </a:r>
          <a:endParaRPr kumimoji="1" lang="en-US" altLang="ja-JP" sz="2000" b="1"/>
        </a:p>
        <a:p>
          <a:pPr algn="ctr"/>
          <a:r>
            <a:rPr kumimoji="1" lang="ja-JP" altLang="en-US" sz="1600" b="1"/>
            <a:t>入力画面へ</a:t>
          </a:r>
        </a:p>
      </xdr:txBody>
    </xdr:sp>
    <xdr:clientData/>
  </xdr:twoCellAnchor>
  <xdr:twoCellAnchor>
    <xdr:from>
      <xdr:col>4</xdr:col>
      <xdr:colOff>367797</xdr:colOff>
      <xdr:row>5</xdr:row>
      <xdr:rowOff>240482</xdr:rowOff>
    </xdr:from>
    <xdr:to>
      <xdr:col>5</xdr:col>
      <xdr:colOff>51869</xdr:colOff>
      <xdr:row>6</xdr:row>
      <xdr:rowOff>188613</xdr:rowOff>
    </xdr:to>
    <xdr:sp macro="" textlink="">
      <xdr:nvSpPr>
        <xdr:cNvPr id="2" name="正方形/長方形 1"/>
        <xdr:cNvSpPr/>
      </xdr:nvSpPr>
      <xdr:spPr>
        <a:xfrm>
          <a:off x="1848416" y="1442895"/>
          <a:ext cx="84876" cy="18861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256761</xdr:colOff>
      <xdr:row>3</xdr:row>
      <xdr:rowOff>231912</xdr:rowOff>
    </xdr:from>
    <xdr:to>
      <xdr:col>21</xdr:col>
      <xdr:colOff>356153</xdr:colOff>
      <xdr:row>7</xdr:row>
      <xdr:rowOff>223630</xdr:rowOff>
    </xdr:to>
    <xdr:sp macro="" textlink="">
      <xdr:nvSpPr>
        <xdr:cNvPr id="14" name="正方形/長方形 13">
          <a:hlinkClick xmlns:r="http://schemas.openxmlformats.org/officeDocument/2006/relationships" r:id="rId3"/>
        </xdr:cNvPr>
        <xdr:cNvSpPr/>
      </xdr:nvSpPr>
      <xdr:spPr>
        <a:xfrm>
          <a:off x="6891131" y="952499"/>
          <a:ext cx="1689652" cy="952501"/>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t>営業・農業</a:t>
          </a:r>
          <a:endParaRPr kumimoji="1" lang="en-US" altLang="ja-JP" sz="2000" b="1"/>
        </a:p>
        <a:p>
          <a:pPr algn="ctr"/>
          <a:r>
            <a:rPr kumimoji="1" lang="ja-JP" altLang="en-US" sz="1600" b="1"/>
            <a:t>入力画面へ</a:t>
          </a:r>
        </a:p>
      </xdr:txBody>
    </xdr:sp>
    <xdr:clientData/>
  </xdr:twoCellAnchor>
  <xdr:twoCellAnchor>
    <xdr:from>
      <xdr:col>4</xdr:col>
      <xdr:colOff>238948</xdr:colOff>
      <xdr:row>5</xdr:row>
      <xdr:rowOff>186424</xdr:rowOff>
    </xdr:from>
    <xdr:to>
      <xdr:col>5</xdr:col>
      <xdr:colOff>193547</xdr:colOff>
      <xdr:row>7</xdr:row>
      <xdr:rowOff>71221</xdr:rowOff>
    </xdr:to>
    <xdr:sp macro="" textlink="">
      <xdr:nvSpPr>
        <xdr:cNvPr id="4" name="テキスト ボックス 3"/>
        <xdr:cNvSpPr txBox="1"/>
      </xdr:nvSpPr>
      <xdr:spPr>
        <a:xfrm>
          <a:off x="1719567" y="1388837"/>
          <a:ext cx="355403" cy="365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７</a:t>
          </a:r>
        </a:p>
      </xdr:txBody>
    </xdr:sp>
    <xdr:clientData/>
  </xdr:twoCellAnchor>
  <xdr:twoCellAnchor>
    <xdr:from>
      <xdr:col>4</xdr:col>
      <xdr:colOff>367797</xdr:colOff>
      <xdr:row>9</xdr:row>
      <xdr:rowOff>61299</xdr:rowOff>
    </xdr:from>
    <xdr:to>
      <xdr:col>5</xdr:col>
      <xdr:colOff>51869</xdr:colOff>
      <xdr:row>10</xdr:row>
      <xdr:rowOff>9430</xdr:rowOff>
    </xdr:to>
    <xdr:sp macro="" textlink="">
      <xdr:nvSpPr>
        <xdr:cNvPr id="15" name="正方形/長方形 14"/>
        <xdr:cNvSpPr/>
      </xdr:nvSpPr>
      <xdr:spPr>
        <a:xfrm>
          <a:off x="1848416" y="2225643"/>
          <a:ext cx="84876" cy="18861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367797</xdr:colOff>
      <xdr:row>10</xdr:row>
      <xdr:rowOff>61299</xdr:rowOff>
    </xdr:from>
    <xdr:to>
      <xdr:col>5</xdr:col>
      <xdr:colOff>51869</xdr:colOff>
      <xdr:row>11</xdr:row>
      <xdr:rowOff>9431</xdr:rowOff>
    </xdr:to>
    <xdr:sp macro="" textlink="">
      <xdr:nvSpPr>
        <xdr:cNvPr id="16" name="正方形/長方形 15"/>
        <xdr:cNvSpPr/>
      </xdr:nvSpPr>
      <xdr:spPr>
        <a:xfrm>
          <a:off x="1848416" y="2466126"/>
          <a:ext cx="84876" cy="18861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242242</xdr:colOff>
      <xdr:row>8</xdr:row>
      <xdr:rowOff>230194</xdr:rowOff>
    </xdr:from>
    <xdr:to>
      <xdr:col>5</xdr:col>
      <xdr:colOff>192679</xdr:colOff>
      <xdr:row>10</xdr:row>
      <xdr:rowOff>112575</xdr:rowOff>
    </xdr:to>
    <xdr:sp macro="" textlink="">
      <xdr:nvSpPr>
        <xdr:cNvPr id="5" name="テキスト ボックス 4"/>
        <xdr:cNvSpPr txBox="1"/>
      </xdr:nvSpPr>
      <xdr:spPr>
        <a:xfrm>
          <a:off x="1722861" y="2154055"/>
          <a:ext cx="351241" cy="363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７</a:t>
          </a:r>
        </a:p>
      </xdr:txBody>
    </xdr:sp>
    <xdr:clientData/>
  </xdr:twoCellAnchor>
  <xdr:twoCellAnchor>
    <xdr:from>
      <xdr:col>4</xdr:col>
      <xdr:colOff>237564</xdr:colOff>
      <xdr:row>9</xdr:row>
      <xdr:rowOff>238220</xdr:rowOff>
    </xdr:from>
    <xdr:to>
      <xdr:col>5</xdr:col>
      <xdr:colOff>188001</xdr:colOff>
      <xdr:row>11</xdr:row>
      <xdr:rowOff>120602</xdr:rowOff>
    </xdr:to>
    <xdr:sp macro="" textlink="">
      <xdr:nvSpPr>
        <xdr:cNvPr id="6" name="テキスト ボックス 5"/>
        <xdr:cNvSpPr txBox="1"/>
      </xdr:nvSpPr>
      <xdr:spPr>
        <a:xfrm>
          <a:off x="1718183" y="2402564"/>
          <a:ext cx="351241" cy="363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７</a:t>
          </a:r>
        </a:p>
      </xdr:txBody>
    </xdr:sp>
    <xdr:clientData/>
  </xdr:twoCellAnchor>
  <xdr:twoCellAnchor>
    <xdr:from>
      <xdr:col>4</xdr:col>
      <xdr:colOff>237565</xdr:colOff>
      <xdr:row>11</xdr:row>
      <xdr:rowOff>26745</xdr:rowOff>
    </xdr:from>
    <xdr:to>
      <xdr:col>5</xdr:col>
      <xdr:colOff>188002</xdr:colOff>
      <xdr:row>12</xdr:row>
      <xdr:rowOff>149609</xdr:rowOff>
    </xdr:to>
    <xdr:sp macro="" textlink="">
      <xdr:nvSpPr>
        <xdr:cNvPr id="7" name="テキスト ボックス 6"/>
        <xdr:cNvSpPr txBox="1"/>
      </xdr:nvSpPr>
      <xdr:spPr>
        <a:xfrm>
          <a:off x="1718184" y="2672054"/>
          <a:ext cx="351241" cy="363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６</a:t>
          </a:r>
        </a:p>
      </xdr:txBody>
    </xdr:sp>
    <xdr:clientData/>
  </xdr:twoCellAnchor>
  <xdr:twoCellAnchor>
    <xdr:from>
      <xdr:col>11</xdr:col>
      <xdr:colOff>366386</xdr:colOff>
      <xdr:row>27</xdr:row>
      <xdr:rowOff>21282</xdr:rowOff>
    </xdr:from>
    <xdr:to>
      <xdr:col>12</xdr:col>
      <xdr:colOff>116633</xdr:colOff>
      <xdr:row>27</xdr:row>
      <xdr:rowOff>230211</xdr:rowOff>
    </xdr:to>
    <xdr:sp macro="" textlink="">
      <xdr:nvSpPr>
        <xdr:cNvPr id="9" name="正方形/長方形 8"/>
        <xdr:cNvSpPr/>
      </xdr:nvSpPr>
      <xdr:spPr>
        <a:xfrm>
          <a:off x="4628338" y="6450657"/>
          <a:ext cx="148741" cy="2089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330458</xdr:colOff>
      <xdr:row>26</xdr:row>
      <xdr:rowOff>223545</xdr:rowOff>
    </xdr:from>
    <xdr:to>
      <xdr:col>12</xdr:col>
      <xdr:colOff>63176</xdr:colOff>
      <xdr:row>27</xdr:row>
      <xdr:rowOff>160369</xdr:rowOff>
    </xdr:to>
    <xdr:sp macro="" textlink="">
      <xdr:nvSpPr>
        <xdr:cNvPr id="10" name="テキスト ボックス 9"/>
        <xdr:cNvSpPr txBox="1"/>
      </xdr:nvSpPr>
      <xdr:spPr>
        <a:xfrm>
          <a:off x="4592410" y="6414795"/>
          <a:ext cx="131212" cy="174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7</a:t>
          </a:r>
          <a:r>
            <a:rPr kumimoji="1" lang="en-US" altLang="ja-JP" sz="1100"/>
            <a:t> </a:t>
          </a:r>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273144</xdr:colOff>
      <xdr:row>22</xdr:row>
      <xdr:rowOff>210111</xdr:rowOff>
    </xdr:from>
    <xdr:to>
      <xdr:col>17</xdr:col>
      <xdr:colOff>266141</xdr:colOff>
      <xdr:row>35</xdr:row>
      <xdr:rowOff>14007</xdr:rowOff>
    </xdr:to>
    <xdr:pic>
      <xdr:nvPicPr>
        <xdr:cNvPr id="68" name="図 67"/>
        <xdr:cNvPicPr>
          <a:picLocks noChangeAspect="1"/>
        </xdr:cNvPicPr>
      </xdr:nvPicPr>
      <xdr:blipFill>
        <a:blip xmlns:r="http://schemas.openxmlformats.org/officeDocument/2006/relationships" r:embed="rId1"/>
        <a:stretch>
          <a:fillRect/>
        </a:stretch>
      </xdr:blipFill>
      <xdr:spPr>
        <a:xfrm>
          <a:off x="273144" y="5448861"/>
          <a:ext cx="5469872" cy="2899521"/>
        </a:xfrm>
        <a:prstGeom prst="rect">
          <a:avLst/>
        </a:prstGeom>
        <a:ln>
          <a:solidFill>
            <a:schemeClr val="tx1"/>
          </a:solidFill>
        </a:ln>
      </xdr:spPr>
    </xdr:pic>
    <xdr:clientData/>
  </xdr:twoCellAnchor>
  <xdr:twoCellAnchor editAs="oneCell">
    <xdr:from>
      <xdr:col>0</xdr:col>
      <xdr:colOff>294155</xdr:colOff>
      <xdr:row>8</xdr:row>
      <xdr:rowOff>98052</xdr:rowOff>
    </xdr:from>
    <xdr:to>
      <xdr:col>17</xdr:col>
      <xdr:colOff>287152</xdr:colOff>
      <xdr:row>20</xdr:row>
      <xdr:rowOff>140073</xdr:rowOff>
    </xdr:to>
    <xdr:pic>
      <xdr:nvPicPr>
        <xdr:cNvPr id="2" name="図 1"/>
        <xdr:cNvPicPr>
          <a:picLocks noChangeAspect="1"/>
        </xdr:cNvPicPr>
      </xdr:nvPicPr>
      <xdr:blipFill>
        <a:blip xmlns:r="http://schemas.openxmlformats.org/officeDocument/2006/relationships" r:embed="rId1"/>
        <a:stretch>
          <a:fillRect/>
        </a:stretch>
      </xdr:blipFill>
      <xdr:spPr>
        <a:xfrm>
          <a:off x="294155" y="2003052"/>
          <a:ext cx="5469872" cy="2899521"/>
        </a:xfrm>
        <a:prstGeom prst="rect">
          <a:avLst/>
        </a:prstGeom>
        <a:ln>
          <a:solidFill>
            <a:schemeClr val="tx1"/>
          </a:solidFill>
        </a:ln>
      </xdr:spPr>
    </xdr:pic>
    <xdr:clientData/>
  </xdr:twoCellAnchor>
  <xdr:twoCellAnchor>
    <xdr:from>
      <xdr:col>1</xdr:col>
      <xdr:colOff>231119</xdr:colOff>
      <xdr:row>8</xdr:row>
      <xdr:rowOff>71080</xdr:rowOff>
    </xdr:from>
    <xdr:to>
      <xdr:col>13</xdr:col>
      <xdr:colOff>99800</xdr:colOff>
      <xdr:row>20</xdr:row>
      <xdr:rowOff>132146</xdr:rowOff>
    </xdr:to>
    <xdr:grpSp>
      <xdr:nvGrpSpPr>
        <xdr:cNvPr id="3" name="グループ化 2"/>
        <xdr:cNvGrpSpPr/>
      </xdr:nvGrpSpPr>
      <xdr:grpSpPr>
        <a:xfrm>
          <a:off x="551961" y="1996133"/>
          <a:ext cx="3718786" cy="2948645"/>
          <a:chOff x="3649841" y="2268384"/>
          <a:chExt cx="3742061" cy="2827495"/>
        </a:xfrm>
      </xdr:grpSpPr>
      <xdr:grpSp>
        <xdr:nvGrpSpPr>
          <xdr:cNvPr id="4" name="グループ化 3"/>
          <xdr:cNvGrpSpPr/>
        </xdr:nvGrpSpPr>
        <xdr:grpSpPr>
          <a:xfrm>
            <a:off x="4607088" y="2268384"/>
            <a:ext cx="1155011" cy="2827495"/>
            <a:chOff x="4607088" y="2268384"/>
            <a:chExt cx="1155011" cy="2827495"/>
          </a:xfrm>
        </xdr:grpSpPr>
        <xdr:sp macro="" textlink="">
          <xdr:nvSpPr>
            <xdr:cNvPr id="10" name="正方形/長方形 9"/>
            <xdr:cNvSpPr/>
          </xdr:nvSpPr>
          <xdr:spPr>
            <a:xfrm>
              <a:off x="4607088" y="4638943"/>
              <a:ext cx="1155011" cy="4569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xdr:cNvSpPr txBox="1"/>
          </xdr:nvSpPr>
          <xdr:spPr>
            <a:xfrm>
              <a:off x="4951327" y="2268384"/>
              <a:ext cx="32384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７</a:t>
              </a:r>
            </a:p>
          </xdr:txBody>
        </xdr:sp>
      </xdr:grpSp>
      <xdr:sp macro="" textlink="">
        <xdr:nvSpPr>
          <xdr:cNvPr id="5" name="正方形/長方形 4"/>
          <xdr:cNvSpPr/>
        </xdr:nvSpPr>
        <xdr:spPr>
          <a:xfrm>
            <a:off x="3649841" y="4188489"/>
            <a:ext cx="3742061" cy="333375"/>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1">
                <a:solidFill>
                  <a:srgbClr val="FF0000"/>
                </a:solidFill>
              </a:rPr>
              <a:t>以下「社会保険料等の金額」を入力してください。</a:t>
            </a:r>
          </a:p>
        </xdr:txBody>
      </xdr:sp>
    </xdr:grpSp>
    <xdr:clientData/>
  </xdr:twoCellAnchor>
  <xdr:twoCellAnchor>
    <xdr:from>
      <xdr:col>0</xdr:col>
      <xdr:colOff>133349</xdr:colOff>
      <xdr:row>0</xdr:row>
      <xdr:rowOff>114300</xdr:rowOff>
    </xdr:from>
    <xdr:to>
      <xdr:col>15</xdr:col>
      <xdr:colOff>266700</xdr:colOff>
      <xdr:row>3</xdr:row>
      <xdr:rowOff>20731</xdr:rowOff>
    </xdr:to>
    <xdr:sp macro="" textlink="">
      <xdr:nvSpPr>
        <xdr:cNvPr id="11" name="正方形/長方形 10"/>
        <xdr:cNvSpPr/>
      </xdr:nvSpPr>
      <xdr:spPr>
        <a:xfrm>
          <a:off x="133349" y="114300"/>
          <a:ext cx="4991101" cy="620806"/>
        </a:xfrm>
        <a:prstGeom prst="rect">
          <a:avLst/>
        </a:prstGeom>
        <a:solidFill>
          <a:schemeClr val="accent1">
            <a:lumMod val="20000"/>
            <a:lumOff val="80000"/>
          </a:schemeClr>
        </a:solidFill>
        <a:ln w="190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2000" b="1">
              <a:solidFill>
                <a:sysClr val="windowText" lastClr="000000"/>
              </a:solidFill>
            </a:rPr>
            <a:t>《</a:t>
          </a:r>
          <a:r>
            <a:rPr kumimoji="1" lang="ja-JP" altLang="en-US" sz="2000" b="1">
              <a:solidFill>
                <a:sysClr val="windowText" lastClr="000000"/>
              </a:solidFill>
            </a:rPr>
            <a:t>社会保険料の資料（見本）</a:t>
          </a:r>
          <a:r>
            <a:rPr kumimoji="1" lang="en-US" altLang="ja-JP" sz="2000" b="1">
              <a:solidFill>
                <a:sysClr val="windowText" lastClr="000000"/>
              </a:solidFill>
            </a:rPr>
            <a:t>》</a:t>
          </a:r>
          <a:endParaRPr kumimoji="1" lang="ja-JP" altLang="en-US" sz="2000" b="1">
            <a:solidFill>
              <a:sysClr val="windowText" lastClr="000000"/>
            </a:solidFill>
          </a:endParaRPr>
        </a:p>
      </xdr:txBody>
    </xdr:sp>
    <xdr:clientData/>
  </xdr:twoCellAnchor>
  <xdr:twoCellAnchor>
    <xdr:from>
      <xdr:col>0</xdr:col>
      <xdr:colOff>152399</xdr:colOff>
      <xdr:row>6</xdr:row>
      <xdr:rowOff>28576</xdr:rowOff>
    </xdr:from>
    <xdr:to>
      <xdr:col>12</xdr:col>
      <xdr:colOff>200025</xdr:colOff>
      <xdr:row>7</xdr:row>
      <xdr:rowOff>133351</xdr:rowOff>
    </xdr:to>
    <xdr:sp macro="" textlink="">
      <xdr:nvSpPr>
        <xdr:cNvPr id="12" name="正方形/長方形 11"/>
        <xdr:cNvSpPr/>
      </xdr:nvSpPr>
      <xdr:spPr>
        <a:xfrm>
          <a:off x="152399" y="981076"/>
          <a:ext cx="3933826" cy="342900"/>
        </a:xfrm>
        <a:prstGeom prst="rect">
          <a:avLst/>
        </a:prstGeom>
        <a:solidFill>
          <a:schemeClr val="accent1">
            <a:lumMod val="20000"/>
            <a:lumOff val="80000"/>
          </a:schemeClr>
        </a:solidFill>
        <a:ln w="63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a:solidFill>
                <a:sysClr val="windowText" lastClr="000000"/>
              </a:solidFill>
            </a:rPr>
            <a:t>１．給与所得の源泉徴収票 の場合</a:t>
          </a:r>
        </a:p>
      </xdr:txBody>
    </xdr:sp>
    <xdr:clientData/>
  </xdr:twoCellAnchor>
  <xdr:twoCellAnchor>
    <xdr:from>
      <xdr:col>0</xdr:col>
      <xdr:colOff>133351</xdr:colOff>
      <xdr:row>22</xdr:row>
      <xdr:rowOff>167807</xdr:rowOff>
    </xdr:from>
    <xdr:to>
      <xdr:col>17</xdr:col>
      <xdr:colOff>200023</xdr:colOff>
      <xdr:row>35</xdr:row>
      <xdr:rowOff>69172</xdr:rowOff>
    </xdr:to>
    <xdr:grpSp>
      <xdr:nvGrpSpPr>
        <xdr:cNvPr id="24" name="グループ化 23"/>
        <xdr:cNvGrpSpPr/>
      </xdr:nvGrpSpPr>
      <xdr:grpSpPr>
        <a:xfrm>
          <a:off x="133351" y="5461702"/>
          <a:ext cx="5520988" cy="3029575"/>
          <a:chOff x="171451" y="4563646"/>
          <a:chExt cx="5343525" cy="2772948"/>
        </a:xfrm>
      </xdr:grpSpPr>
      <xdr:grpSp>
        <xdr:nvGrpSpPr>
          <xdr:cNvPr id="22" name="グループ化 21"/>
          <xdr:cNvGrpSpPr/>
        </xdr:nvGrpSpPr>
        <xdr:grpSpPr>
          <a:xfrm>
            <a:off x="171451" y="4563646"/>
            <a:ext cx="5343525" cy="2772948"/>
            <a:chOff x="95251" y="4516021"/>
            <a:chExt cx="5343525" cy="2772948"/>
          </a:xfrm>
        </xdr:grpSpPr>
        <xdr:grpSp>
          <xdr:nvGrpSpPr>
            <xdr:cNvPr id="13" name="グループ化 12"/>
            <xdr:cNvGrpSpPr/>
          </xdr:nvGrpSpPr>
          <xdr:grpSpPr>
            <a:xfrm>
              <a:off x="95251" y="4516021"/>
              <a:ext cx="5343525" cy="2734846"/>
              <a:chOff x="5429553" y="2355492"/>
              <a:chExt cx="5568424" cy="2812107"/>
            </a:xfrm>
          </xdr:grpSpPr>
          <xdr:grpSp>
            <xdr:nvGrpSpPr>
              <xdr:cNvPr id="14" name="グループ化 13"/>
              <xdr:cNvGrpSpPr/>
            </xdr:nvGrpSpPr>
            <xdr:grpSpPr>
              <a:xfrm>
                <a:off x="6784723" y="2355492"/>
                <a:ext cx="1163115" cy="2812107"/>
                <a:chOff x="6784723" y="2355492"/>
                <a:chExt cx="1163115" cy="2812107"/>
              </a:xfrm>
            </xdr:grpSpPr>
            <xdr:sp macro="" textlink="">
              <xdr:nvSpPr>
                <xdr:cNvPr id="19" name="正方形/長方形 18"/>
                <xdr:cNvSpPr/>
              </xdr:nvSpPr>
              <xdr:spPr>
                <a:xfrm>
                  <a:off x="6784723" y="4684242"/>
                  <a:ext cx="1163115" cy="48335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xdr:cNvSpPr txBox="1"/>
              </xdr:nvSpPr>
              <xdr:spPr>
                <a:xfrm>
                  <a:off x="7147227" y="2355492"/>
                  <a:ext cx="32384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７</a:t>
                  </a:r>
                </a:p>
              </xdr:txBody>
            </xdr:sp>
          </xdr:grpSp>
          <xdr:sp macro="" textlink="">
            <xdr:nvSpPr>
              <xdr:cNvPr id="15" name="正方形/長方形 14"/>
              <xdr:cNvSpPr/>
            </xdr:nvSpPr>
            <xdr:spPr>
              <a:xfrm>
                <a:off x="5429553" y="2726464"/>
                <a:ext cx="5568424" cy="1694378"/>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「社会保険料等の金額」が２段になっている場合</a:t>
                </a:r>
                <a:r>
                  <a:rPr kumimoji="1" lang="en-US" altLang="ja-JP" sz="1100" b="1">
                    <a:solidFill>
                      <a:srgbClr val="FF0000"/>
                    </a:solidFill>
                  </a:rPr>
                  <a:t>】</a:t>
                </a:r>
              </a:p>
              <a:p>
                <a:pPr algn="l"/>
                <a:r>
                  <a:rPr kumimoji="1" lang="ja-JP" altLang="en-US" sz="1100" b="0">
                    <a:solidFill>
                      <a:sysClr val="windowText" lastClr="000000"/>
                    </a:solidFill>
                  </a:rPr>
                  <a:t>小規模企業共済等掛金が上段の「内　</a:t>
                </a:r>
                <a:r>
                  <a:rPr kumimoji="1" lang="en-US" altLang="ja-JP" sz="1100" b="0">
                    <a:solidFill>
                      <a:sysClr val="windowText" lastClr="000000"/>
                    </a:solidFill>
                  </a:rPr>
                  <a:t>0000</a:t>
                </a:r>
                <a:r>
                  <a:rPr kumimoji="1" lang="ja-JP" altLang="en-US" sz="1100" b="0">
                    <a:solidFill>
                      <a:sysClr val="windowText" lastClr="000000"/>
                    </a:solidFill>
                  </a:rPr>
                  <a:t>円」</a:t>
                </a:r>
                <a:endParaRPr kumimoji="1" lang="en-US" altLang="ja-JP" sz="1100" b="0">
                  <a:solidFill>
                    <a:sysClr val="windowText" lastClr="000000"/>
                  </a:solidFill>
                </a:endParaRPr>
              </a:p>
              <a:p>
                <a:pPr algn="l"/>
                <a:r>
                  <a:rPr kumimoji="1" lang="ja-JP" altLang="en-US" sz="1100" b="0">
                    <a:solidFill>
                      <a:sysClr val="windowText" lastClr="000000"/>
                    </a:solidFill>
                  </a:rPr>
                  <a:t>社会保険料の金額は、小規模企業共済等掛金を差し引いた金額となります。</a:t>
                </a:r>
              </a:p>
            </xdr:txBody>
          </xdr:sp>
        </xdr:grpSp>
        <xdr:sp macro="" textlink="">
          <xdr:nvSpPr>
            <xdr:cNvPr id="20" name="テキスト ボックス 19"/>
            <xdr:cNvSpPr txBox="1"/>
          </xdr:nvSpPr>
          <xdr:spPr>
            <a:xfrm>
              <a:off x="1520047" y="6863776"/>
              <a:ext cx="885825" cy="304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0">
                  <a:solidFill>
                    <a:schemeClr val="accent1">
                      <a:lumMod val="50000"/>
                    </a:schemeClr>
                  </a:solidFill>
                </a:rPr>
                <a:t>120,000</a:t>
              </a:r>
              <a:endParaRPr kumimoji="1" lang="ja-JP" altLang="en-US" sz="1100" b="0">
                <a:solidFill>
                  <a:schemeClr val="accent1">
                    <a:lumMod val="50000"/>
                  </a:schemeClr>
                </a:solidFill>
              </a:endParaRPr>
            </a:p>
          </xdr:txBody>
        </xdr:sp>
        <xdr:sp macro="" textlink="">
          <xdr:nvSpPr>
            <xdr:cNvPr id="21" name="テキスト ボックス 20"/>
            <xdr:cNvSpPr txBox="1"/>
          </xdr:nvSpPr>
          <xdr:spPr>
            <a:xfrm>
              <a:off x="1524023" y="7004643"/>
              <a:ext cx="885825" cy="284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0">
                  <a:solidFill>
                    <a:schemeClr val="accent1">
                      <a:lumMod val="50000"/>
                    </a:schemeClr>
                  </a:solidFill>
                </a:rPr>
                <a:t>380,000</a:t>
              </a:r>
              <a:endParaRPr kumimoji="1" lang="ja-JP" altLang="en-US" sz="1200" b="0">
                <a:solidFill>
                  <a:schemeClr val="accent1">
                    <a:lumMod val="50000"/>
                  </a:schemeClr>
                </a:solidFill>
              </a:endParaRPr>
            </a:p>
          </xdr:txBody>
        </xdr:sp>
      </xdr:grpSp>
      <xdr:sp macro="" textlink="">
        <xdr:nvSpPr>
          <xdr:cNvPr id="23" name="正方形/長方形 22"/>
          <xdr:cNvSpPr/>
        </xdr:nvSpPr>
        <xdr:spPr>
          <a:xfrm>
            <a:off x="352424" y="5686425"/>
            <a:ext cx="4352925" cy="809625"/>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例</a:t>
            </a:r>
            <a:r>
              <a:rPr kumimoji="1" lang="en-US" altLang="ja-JP" sz="1100" b="0">
                <a:solidFill>
                  <a:schemeClr val="dk1"/>
                </a:solidFill>
                <a:effectLst/>
                <a:latin typeface="+mn-lt"/>
                <a:ea typeface="+mn-ea"/>
                <a:cs typeface="+mn-cs"/>
              </a:rPr>
              <a:t>》</a:t>
            </a:r>
            <a:r>
              <a:rPr kumimoji="1" lang="ja-JP" altLang="en-US" sz="1100" b="0">
                <a:solidFill>
                  <a:sysClr val="windowText" lastClr="000000"/>
                </a:solidFill>
              </a:rPr>
              <a:t>以下の源泉徴収票の場合</a:t>
            </a:r>
            <a:endParaRPr kumimoji="1" lang="en-US" altLang="ja-JP" sz="1100" b="0">
              <a:solidFill>
                <a:sysClr val="windowText" lastClr="000000"/>
              </a:solidFill>
            </a:endParaRPr>
          </a:p>
          <a:p>
            <a:pPr algn="l"/>
            <a:r>
              <a:rPr kumimoji="1" lang="ja-JP" altLang="en-US" sz="1100" b="0">
                <a:solidFill>
                  <a:sysClr val="windowText" lastClr="000000"/>
                </a:solidFill>
              </a:rPr>
              <a:t>　・小規模企業共済等掛金の金額：上段の「内　</a:t>
            </a:r>
            <a:r>
              <a:rPr kumimoji="1" lang="en-US" altLang="ja-JP" sz="1100" b="0" u="sng">
                <a:solidFill>
                  <a:sysClr val="windowText" lastClr="000000"/>
                </a:solidFill>
              </a:rPr>
              <a:t>120,000</a:t>
            </a:r>
            <a:r>
              <a:rPr kumimoji="1" lang="ja-JP" altLang="en-US" sz="1100" b="0" u="sng">
                <a:solidFill>
                  <a:sysClr val="windowText" lastClr="000000"/>
                </a:solidFill>
              </a:rPr>
              <a:t>円</a:t>
            </a:r>
            <a:r>
              <a:rPr kumimoji="1" lang="ja-JP" altLang="en-US" sz="1100" b="0">
                <a:solidFill>
                  <a:sysClr val="windowText" lastClr="000000"/>
                </a:solidFill>
              </a:rPr>
              <a:t>」</a:t>
            </a:r>
            <a:endParaRPr kumimoji="1" lang="en-US" altLang="ja-JP" sz="1100" b="0">
              <a:solidFill>
                <a:sysClr val="windowText" lastClr="000000"/>
              </a:solidFill>
            </a:endParaRPr>
          </a:p>
          <a:p>
            <a:pPr algn="l"/>
            <a:r>
              <a:rPr kumimoji="1" lang="ja-JP" altLang="en-US" sz="1100" b="0">
                <a:solidFill>
                  <a:sysClr val="windowText" lastClr="000000"/>
                </a:solidFill>
              </a:rPr>
              <a:t>　・社会保険料の金額：</a:t>
            </a:r>
            <a:r>
              <a:rPr kumimoji="1" lang="en-US" altLang="ja-JP" sz="1100" b="0">
                <a:solidFill>
                  <a:sysClr val="windowText" lastClr="000000"/>
                </a:solidFill>
              </a:rPr>
              <a:t>380,000</a:t>
            </a:r>
            <a:r>
              <a:rPr kumimoji="1" lang="ja-JP" altLang="en-US" sz="1100" b="0">
                <a:solidFill>
                  <a:sysClr val="windowText" lastClr="000000"/>
                </a:solidFill>
              </a:rPr>
              <a:t>－</a:t>
            </a:r>
            <a:r>
              <a:rPr kumimoji="1" lang="en-US" altLang="ja-JP" sz="1100" b="0">
                <a:solidFill>
                  <a:sysClr val="windowText" lastClr="000000"/>
                </a:solidFill>
              </a:rPr>
              <a:t>120,000</a:t>
            </a:r>
            <a:r>
              <a:rPr kumimoji="1" lang="ja-JP" altLang="en-US" sz="1100" b="0">
                <a:solidFill>
                  <a:sysClr val="windowText" lastClr="000000"/>
                </a:solidFill>
              </a:rPr>
              <a:t>＝</a:t>
            </a:r>
            <a:r>
              <a:rPr kumimoji="1" lang="en-US" altLang="ja-JP" sz="1100" b="0" u="sng">
                <a:solidFill>
                  <a:sysClr val="windowText" lastClr="000000"/>
                </a:solidFill>
              </a:rPr>
              <a:t>260,000</a:t>
            </a:r>
            <a:r>
              <a:rPr kumimoji="1" lang="ja-JP" altLang="en-US" sz="1100" b="0" u="sng">
                <a:solidFill>
                  <a:sysClr val="windowText" lastClr="000000"/>
                </a:solidFill>
              </a:rPr>
              <a:t>円</a:t>
            </a:r>
          </a:p>
        </xdr:txBody>
      </xdr:sp>
    </xdr:grpSp>
    <xdr:clientData/>
  </xdr:twoCellAnchor>
  <xdr:twoCellAnchor>
    <xdr:from>
      <xdr:col>22</xdr:col>
      <xdr:colOff>74938</xdr:colOff>
      <xdr:row>7</xdr:row>
      <xdr:rowOff>204988</xdr:rowOff>
    </xdr:from>
    <xdr:to>
      <xdr:col>42</xdr:col>
      <xdr:colOff>133349</xdr:colOff>
      <xdr:row>20</xdr:row>
      <xdr:rowOff>161925</xdr:rowOff>
    </xdr:to>
    <xdr:grpSp>
      <xdr:nvGrpSpPr>
        <xdr:cNvPr id="26" name="グループ化 25"/>
        <xdr:cNvGrpSpPr/>
      </xdr:nvGrpSpPr>
      <xdr:grpSpPr>
        <a:xfrm>
          <a:off x="6802596" y="1889409"/>
          <a:ext cx="6475253" cy="3085148"/>
          <a:chOff x="5155233" y="2233011"/>
          <a:chExt cx="6370017" cy="2812754"/>
        </a:xfrm>
      </xdr:grpSpPr>
      <xdr:pic>
        <xdr:nvPicPr>
          <xdr:cNvPr id="28" name="図 27"/>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6704" t="14242" r="18843" b="40424"/>
          <a:stretch/>
        </xdr:blipFill>
        <xdr:spPr>
          <a:xfrm>
            <a:off x="5155233" y="2293040"/>
            <a:ext cx="6115837" cy="2752725"/>
          </a:xfrm>
          <a:prstGeom prst="rect">
            <a:avLst/>
          </a:prstGeom>
          <a:ln>
            <a:solidFill>
              <a:sysClr val="windowText" lastClr="000000"/>
            </a:solidFill>
          </a:ln>
        </xdr:spPr>
      </xdr:pic>
      <xdr:sp macro="" textlink="">
        <xdr:nvSpPr>
          <xdr:cNvPr id="29" name="正方形/長方形 28"/>
          <xdr:cNvSpPr/>
        </xdr:nvSpPr>
        <xdr:spPr>
          <a:xfrm>
            <a:off x="10462797" y="4210050"/>
            <a:ext cx="777372" cy="5785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xdr:cNvSpPr txBox="1"/>
        </xdr:nvSpPr>
        <xdr:spPr>
          <a:xfrm>
            <a:off x="7276739" y="2233011"/>
            <a:ext cx="310769" cy="342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７</a:t>
            </a:r>
          </a:p>
        </xdr:txBody>
      </xdr:sp>
      <xdr:sp macro="" textlink="">
        <xdr:nvSpPr>
          <xdr:cNvPr id="31" name="正方形/長方形 30"/>
          <xdr:cNvSpPr/>
        </xdr:nvSpPr>
        <xdr:spPr>
          <a:xfrm>
            <a:off x="8335043" y="3765437"/>
            <a:ext cx="3190207" cy="324216"/>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1">
                <a:solidFill>
                  <a:srgbClr val="FF0000"/>
                </a:solidFill>
              </a:rPr>
              <a:t>以下「社会保険料の額」を入力してください。</a:t>
            </a:r>
          </a:p>
        </xdr:txBody>
      </xdr:sp>
    </xdr:grpSp>
    <xdr:clientData/>
  </xdr:twoCellAnchor>
  <xdr:twoCellAnchor>
    <xdr:from>
      <xdr:col>21</xdr:col>
      <xdr:colOff>76200</xdr:colOff>
      <xdr:row>6</xdr:row>
      <xdr:rowOff>38100</xdr:rowOff>
    </xdr:from>
    <xdr:to>
      <xdr:col>33</xdr:col>
      <xdr:colOff>76200</xdr:colOff>
      <xdr:row>7</xdr:row>
      <xdr:rowOff>133350</xdr:rowOff>
    </xdr:to>
    <xdr:sp macro="" textlink="">
      <xdr:nvSpPr>
        <xdr:cNvPr id="32" name="正方形/長方形 31"/>
        <xdr:cNvSpPr/>
      </xdr:nvSpPr>
      <xdr:spPr>
        <a:xfrm>
          <a:off x="6877050" y="990600"/>
          <a:ext cx="3886200" cy="333375"/>
        </a:xfrm>
        <a:prstGeom prst="rect">
          <a:avLst/>
        </a:prstGeom>
        <a:solidFill>
          <a:schemeClr val="accent1">
            <a:lumMod val="20000"/>
            <a:lumOff val="80000"/>
          </a:schemeClr>
        </a:solidFill>
        <a:ln w="63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a:solidFill>
                <a:sysClr val="windowText" lastClr="000000"/>
              </a:solidFill>
            </a:rPr>
            <a:t>２．公的年金等の源泉徴収票 の場合</a:t>
          </a:r>
        </a:p>
      </xdr:txBody>
    </xdr:sp>
    <xdr:clientData/>
  </xdr:twoCellAnchor>
  <xdr:twoCellAnchor>
    <xdr:from>
      <xdr:col>21</xdr:col>
      <xdr:colOff>123264</xdr:colOff>
      <xdr:row>21</xdr:row>
      <xdr:rowOff>224118</xdr:rowOff>
    </xdr:from>
    <xdr:to>
      <xdr:col>33</xdr:col>
      <xdr:colOff>123264</xdr:colOff>
      <xdr:row>23</xdr:row>
      <xdr:rowOff>84045</xdr:rowOff>
    </xdr:to>
    <xdr:sp macro="" textlink="">
      <xdr:nvSpPr>
        <xdr:cNvPr id="34" name="正方形/長方形 33"/>
        <xdr:cNvSpPr/>
      </xdr:nvSpPr>
      <xdr:spPr>
        <a:xfrm>
          <a:off x="6611470" y="4695265"/>
          <a:ext cx="3899647" cy="330574"/>
        </a:xfrm>
        <a:prstGeom prst="rect">
          <a:avLst/>
        </a:prstGeom>
        <a:solidFill>
          <a:schemeClr val="accent1">
            <a:lumMod val="20000"/>
            <a:lumOff val="80000"/>
          </a:schemeClr>
        </a:solidFill>
        <a:ln w="63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a:solidFill>
                <a:sysClr val="windowText" lastClr="000000"/>
              </a:solidFill>
            </a:rPr>
            <a:t>３．国民年金保険料控除証明書 の場合</a:t>
          </a:r>
        </a:p>
      </xdr:txBody>
    </xdr:sp>
    <xdr:clientData/>
  </xdr:twoCellAnchor>
  <xdr:twoCellAnchor>
    <xdr:from>
      <xdr:col>25</xdr:col>
      <xdr:colOff>11206</xdr:colOff>
      <xdr:row>31</xdr:row>
      <xdr:rowOff>123264</xdr:rowOff>
    </xdr:from>
    <xdr:to>
      <xdr:col>26</xdr:col>
      <xdr:colOff>89646</xdr:colOff>
      <xdr:row>33</xdr:row>
      <xdr:rowOff>33618</xdr:rowOff>
    </xdr:to>
    <xdr:sp macro="" textlink="">
      <xdr:nvSpPr>
        <xdr:cNvPr id="38" name="テキスト ボックス 37"/>
        <xdr:cNvSpPr txBox="1"/>
      </xdr:nvSpPr>
      <xdr:spPr>
        <a:xfrm>
          <a:off x="7799294" y="6947646"/>
          <a:ext cx="403411"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６</a:t>
          </a:r>
        </a:p>
      </xdr:txBody>
    </xdr:sp>
    <xdr:clientData/>
  </xdr:twoCellAnchor>
  <xdr:twoCellAnchor>
    <xdr:from>
      <xdr:col>21</xdr:col>
      <xdr:colOff>313764</xdr:colOff>
      <xdr:row>23</xdr:row>
      <xdr:rowOff>226022</xdr:rowOff>
    </xdr:from>
    <xdr:to>
      <xdr:col>43</xdr:col>
      <xdr:colOff>224117</xdr:colOff>
      <xdr:row>46</xdr:row>
      <xdr:rowOff>201707</xdr:rowOff>
    </xdr:to>
    <xdr:grpSp>
      <xdr:nvGrpSpPr>
        <xdr:cNvPr id="45" name="グループ化 44"/>
        <xdr:cNvGrpSpPr/>
      </xdr:nvGrpSpPr>
      <xdr:grpSpPr>
        <a:xfrm>
          <a:off x="6720580" y="5760548"/>
          <a:ext cx="6968879" cy="5510212"/>
          <a:chOff x="6801970" y="5167816"/>
          <a:chExt cx="7059706" cy="5388126"/>
        </a:xfrm>
      </xdr:grpSpPr>
      <xdr:grpSp>
        <xdr:nvGrpSpPr>
          <xdr:cNvPr id="43" name="グループ化 42"/>
          <xdr:cNvGrpSpPr/>
        </xdr:nvGrpSpPr>
        <xdr:grpSpPr>
          <a:xfrm>
            <a:off x="6801970" y="5167816"/>
            <a:ext cx="7059706" cy="5388126"/>
            <a:chOff x="6801970" y="5167816"/>
            <a:chExt cx="7059706" cy="5388126"/>
          </a:xfrm>
        </xdr:grpSpPr>
        <xdr:grpSp>
          <xdr:nvGrpSpPr>
            <xdr:cNvPr id="40" name="グループ化 39"/>
            <xdr:cNvGrpSpPr/>
          </xdr:nvGrpSpPr>
          <xdr:grpSpPr>
            <a:xfrm>
              <a:off x="6801970" y="5167816"/>
              <a:ext cx="7059706" cy="5388126"/>
              <a:chOff x="6801970" y="5167816"/>
              <a:chExt cx="7059706" cy="5388126"/>
            </a:xfrm>
          </xdr:grpSpPr>
          <xdr:grpSp>
            <xdr:nvGrpSpPr>
              <xdr:cNvPr id="37" name="グループ化 36"/>
              <xdr:cNvGrpSpPr/>
            </xdr:nvGrpSpPr>
            <xdr:grpSpPr>
              <a:xfrm>
                <a:off x="6801970" y="5167816"/>
                <a:ext cx="7059706" cy="5388126"/>
                <a:chOff x="6801970" y="5167816"/>
                <a:chExt cx="7059706" cy="5388126"/>
              </a:xfrm>
            </xdr:grpSpPr>
            <xdr:pic>
              <xdr:nvPicPr>
                <xdr:cNvPr id="33" name="図 32"/>
                <xdr:cNvPicPr>
                  <a:picLocks noChangeAspect="1"/>
                </xdr:cNvPicPr>
              </xdr:nvPicPr>
              <xdr:blipFill rotWithShape="1">
                <a:blip xmlns:r="http://schemas.openxmlformats.org/officeDocument/2006/relationships" r:embed="rId4"/>
                <a:srcRect l="34426" t="23787" r="13703" b="21474"/>
                <a:stretch/>
              </xdr:blipFill>
              <xdr:spPr>
                <a:xfrm>
                  <a:off x="6824381" y="5167816"/>
                  <a:ext cx="7037295" cy="5388126"/>
                </a:xfrm>
                <a:prstGeom prst="rect">
                  <a:avLst/>
                </a:prstGeom>
                <a:ln>
                  <a:solidFill>
                    <a:sysClr val="windowText" lastClr="000000"/>
                  </a:solidFill>
                </a:ln>
              </xdr:spPr>
            </xdr:pic>
            <xdr:sp macro="" textlink="">
              <xdr:nvSpPr>
                <xdr:cNvPr id="35" name="正方形/長方形 34"/>
                <xdr:cNvSpPr/>
              </xdr:nvSpPr>
              <xdr:spPr>
                <a:xfrm>
                  <a:off x="6801970" y="9816353"/>
                  <a:ext cx="3440206" cy="46442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正方形/長方形 35"/>
                <xdr:cNvSpPr/>
              </xdr:nvSpPr>
              <xdr:spPr>
                <a:xfrm>
                  <a:off x="8953500" y="8359588"/>
                  <a:ext cx="3843618" cy="605117"/>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以下「③合計額」を入力してください。</a:t>
                  </a:r>
                  <a:endParaRPr kumimoji="1" lang="en-US" altLang="ja-JP" sz="1100" b="1">
                    <a:solidFill>
                      <a:srgbClr val="FF0000"/>
                    </a:solidFill>
                  </a:endParaRPr>
                </a:p>
                <a:p>
                  <a:pPr algn="l"/>
                  <a:r>
                    <a:rPr kumimoji="1" lang="ja-JP" altLang="en-US" sz="1100" b="1">
                      <a:solidFill>
                        <a:srgbClr val="FF0000"/>
                      </a:solidFill>
                    </a:rPr>
                    <a:t>記載がない方は、「①納付済額」を入力してください。</a:t>
                  </a:r>
                </a:p>
              </xdr:txBody>
            </xdr:sp>
          </xdr:grpSp>
          <xdr:sp macro="" textlink="">
            <xdr:nvSpPr>
              <xdr:cNvPr id="39" name="テキスト ボックス 38"/>
              <xdr:cNvSpPr txBox="1"/>
            </xdr:nvSpPr>
            <xdr:spPr>
              <a:xfrm>
                <a:off x="7956176" y="7059707"/>
                <a:ext cx="112059" cy="14567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1">
                  <a:solidFill>
                    <a:srgbClr val="FF0000"/>
                  </a:solidFill>
                </a:endParaRPr>
              </a:p>
            </xdr:txBody>
          </xdr:sp>
        </xdr:grpSp>
        <xdr:sp macro="" textlink="">
          <xdr:nvSpPr>
            <xdr:cNvPr id="42" name="テキスト ボックス 41"/>
            <xdr:cNvSpPr txBox="1"/>
          </xdr:nvSpPr>
          <xdr:spPr>
            <a:xfrm>
              <a:off x="7261412" y="7754471"/>
              <a:ext cx="100854" cy="13447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1">
                <a:solidFill>
                  <a:srgbClr val="FF0000"/>
                </a:solidFill>
              </a:endParaRPr>
            </a:p>
          </xdr:txBody>
        </xdr:sp>
      </xdr:grpSp>
      <xdr:sp macro="" textlink="">
        <xdr:nvSpPr>
          <xdr:cNvPr id="41" name="テキスト ボックス 40"/>
          <xdr:cNvSpPr txBox="1"/>
        </xdr:nvSpPr>
        <xdr:spPr>
          <a:xfrm>
            <a:off x="7130509" y="7633277"/>
            <a:ext cx="403411"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a:solidFill>
                  <a:schemeClr val="accent1">
                    <a:lumMod val="50000"/>
                  </a:schemeClr>
                </a:solidFill>
              </a:rPr>
              <a:t>７</a:t>
            </a:r>
          </a:p>
        </xdr:txBody>
      </xdr:sp>
      <xdr:sp macro="" textlink="">
        <xdr:nvSpPr>
          <xdr:cNvPr id="44" name="テキスト ボックス 43"/>
          <xdr:cNvSpPr txBox="1"/>
        </xdr:nvSpPr>
        <xdr:spPr>
          <a:xfrm>
            <a:off x="7822399" y="6982174"/>
            <a:ext cx="403411"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a:solidFill>
                  <a:srgbClr val="FF5757"/>
                </a:solidFill>
              </a:rPr>
              <a:t>７</a:t>
            </a:r>
          </a:p>
        </xdr:txBody>
      </xdr:sp>
    </xdr:grpSp>
    <xdr:clientData/>
  </xdr:twoCellAnchor>
  <xdr:twoCellAnchor>
    <xdr:from>
      <xdr:col>30</xdr:col>
      <xdr:colOff>28575</xdr:colOff>
      <xdr:row>0</xdr:row>
      <xdr:rowOff>98612</xdr:rowOff>
    </xdr:from>
    <xdr:to>
      <xdr:col>36</xdr:col>
      <xdr:colOff>123826</xdr:colOff>
      <xdr:row>5</xdr:row>
      <xdr:rowOff>28575</xdr:rowOff>
    </xdr:to>
    <xdr:sp macro="" textlink="">
      <xdr:nvSpPr>
        <xdr:cNvPr id="47" name="正方形/長方形 46">
          <a:hlinkClick xmlns:r="http://schemas.openxmlformats.org/officeDocument/2006/relationships" r:id="rId5"/>
        </xdr:cNvPr>
        <xdr:cNvSpPr/>
      </xdr:nvSpPr>
      <xdr:spPr>
        <a:xfrm>
          <a:off x="9401175" y="98612"/>
          <a:ext cx="2038351" cy="1120588"/>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400" b="1"/>
            <a:t>もどる</a:t>
          </a:r>
          <a:endParaRPr kumimoji="1" lang="en-US" altLang="ja-JP" sz="2400" b="1"/>
        </a:p>
        <a:p>
          <a:pPr algn="ctr"/>
          <a:r>
            <a:rPr kumimoji="1" lang="ja-JP" altLang="en-US" sz="1400" b="1"/>
            <a:t>社会保険料入力画面へ</a:t>
          </a:r>
        </a:p>
      </xdr:txBody>
    </xdr:sp>
    <xdr:clientData/>
  </xdr:twoCellAnchor>
  <xdr:twoCellAnchor>
    <xdr:from>
      <xdr:col>20</xdr:col>
      <xdr:colOff>118242</xdr:colOff>
      <xdr:row>30</xdr:row>
      <xdr:rowOff>111672</xdr:rowOff>
    </xdr:from>
    <xdr:to>
      <xdr:col>21</xdr:col>
      <xdr:colOff>144518</xdr:colOff>
      <xdr:row>32</xdr:row>
      <xdr:rowOff>32845</xdr:rowOff>
    </xdr:to>
    <xdr:sp macro="" textlink="">
      <xdr:nvSpPr>
        <xdr:cNvPr id="46" name="正方形/長方形 45"/>
        <xdr:cNvSpPr/>
      </xdr:nvSpPr>
      <xdr:spPr>
        <a:xfrm>
          <a:off x="6332483" y="7206155"/>
          <a:ext cx="236483" cy="3941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197082</xdr:colOff>
      <xdr:row>29</xdr:row>
      <xdr:rowOff>197069</xdr:rowOff>
    </xdr:from>
    <xdr:to>
      <xdr:col>23</xdr:col>
      <xdr:colOff>175188</xdr:colOff>
      <xdr:row>31</xdr:row>
      <xdr:rowOff>38406</xdr:rowOff>
    </xdr:to>
    <xdr:grpSp>
      <xdr:nvGrpSpPr>
        <xdr:cNvPr id="49" name="グループ化 48"/>
        <xdr:cNvGrpSpPr/>
      </xdr:nvGrpSpPr>
      <xdr:grpSpPr>
        <a:xfrm>
          <a:off x="6924740" y="7175385"/>
          <a:ext cx="298948" cy="322600"/>
          <a:chOff x="6943404" y="7055078"/>
          <a:chExt cx="299985" cy="314337"/>
        </a:xfrm>
      </xdr:grpSpPr>
      <xdr:sp macro="" textlink="">
        <xdr:nvSpPr>
          <xdr:cNvPr id="27" name="正方形/長方形 26"/>
          <xdr:cNvSpPr/>
        </xdr:nvSpPr>
        <xdr:spPr>
          <a:xfrm>
            <a:off x="7032735" y="7066893"/>
            <a:ext cx="83754" cy="20790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 name="テキスト ボックス 47"/>
          <xdr:cNvSpPr txBox="1"/>
        </xdr:nvSpPr>
        <xdr:spPr>
          <a:xfrm>
            <a:off x="6943404" y="7055078"/>
            <a:ext cx="299985" cy="3143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baseline="0">
                <a:solidFill>
                  <a:srgbClr val="5D98F9"/>
                </a:solidFill>
                <a:latin typeface="+mn-ea"/>
                <a:ea typeface="+mn-ea"/>
              </a:rPr>
              <a:t>7 </a:t>
            </a:r>
          </a:p>
        </xdr:txBody>
      </xdr:sp>
    </xdr:grpSp>
    <xdr:clientData/>
  </xdr:twoCellAnchor>
  <xdr:twoCellAnchor>
    <xdr:from>
      <xdr:col>24</xdr:col>
      <xdr:colOff>98416</xdr:colOff>
      <xdr:row>29</xdr:row>
      <xdr:rowOff>191178</xdr:rowOff>
    </xdr:from>
    <xdr:to>
      <xdr:col>25</xdr:col>
      <xdr:colOff>76811</xdr:colOff>
      <xdr:row>31</xdr:row>
      <xdr:rowOff>35799</xdr:rowOff>
    </xdr:to>
    <xdr:grpSp>
      <xdr:nvGrpSpPr>
        <xdr:cNvPr id="50" name="グループ化 49"/>
        <xdr:cNvGrpSpPr/>
      </xdr:nvGrpSpPr>
      <xdr:grpSpPr>
        <a:xfrm>
          <a:off x="7467758" y="7169494"/>
          <a:ext cx="299237" cy="325884"/>
          <a:chOff x="6943397" y="7055069"/>
          <a:chExt cx="300275" cy="317587"/>
        </a:xfrm>
      </xdr:grpSpPr>
      <xdr:sp macro="" textlink="">
        <xdr:nvSpPr>
          <xdr:cNvPr id="51" name="正方形/長方形 50"/>
          <xdr:cNvSpPr/>
        </xdr:nvSpPr>
        <xdr:spPr>
          <a:xfrm>
            <a:off x="7032735" y="7066893"/>
            <a:ext cx="83754" cy="20790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テキスト ボックス 51"/>
          <xdr:cNvSpPr txBox="1"/>
        </xdr:nvSpPr>
        <xdr:spPr>
          <a:xfrm>
            <a:off x="6943397" y="7055069"/>
            <a:ext cx="300275" cy="3175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a:solidFill>
                  <a:srgbClr val="5D98F9"/>
                </a:solidFill>
                <a:latin typeface="+mn-ea"/>
                <a:ea typeface="+mn-ea"/>
              </a:rPr>
              <a:t>6</a:t>
            </a:r>
            <a:r>
              <a:rPr kumimoji="1" lang="en-US" altLang="ja-JP" sz="1050" b="1" baseline="0">
                <a:solidFill>
                  <a:srgbClr val="5D98F9"/>
                </a:solidFill>
                <a:latin typeface="+mn-ea"/>
                <a:ea typeface="+mn-ea"/>
              </a:rPr>
              <a:t> </a:t>
            </a:r>
          </a:p>
        </xdr:txBody>
      </xdr:sp>
    </xdr:grpSp>
    <xdr:clientData/>
  </xdr:twoCellAnchor>
  <xdr:twoCellAnchor>
    <xdr:from>
      <xdr:col>27</xdr:col>
      <xdr:colOff>105101</xdr:colOff>
      <xdr:row>29</xdr:row>
      <xdr:rowOff>190488</xdr:rowOff>
    </xdr:from>
    <xdr:to>
      <xdr:col>28</xdr:col>
      <xdr:colOff>83207</xdr:colOff>
      <xdr:row>31</xdr:row>
      <xdr:rowOff>31825</xdr:rowOff>
    </xdr:to>
    <xdr:grpSp>
      <xdr:nvGrpSpPr>
        <xdr:cNvPr id="53" name="グループ化 52"/>
        <xdr:cNvGrpSpPr/>
      </xdr:nvGrpSpPr>
      <xdr:grpSpPr>
        <a:xfrm>
          <a:off x="8436969" y="7168804"/>
          <a:ext cx="298949" cy="322600"/>
          <a:chOff x="6943389" y="7055066"/>
          <a:chExt cx="299985" cy="314337"/>
        </a:xfrm>
      </xdr:grpSpPr>
      <xdr:sp macro="" textlink="">
        <xdr:nvSpPr>
          <xdr:cNvPr id="54" name="正方形/長方形 53"/>
          <xdr:cNvSpPr/>
        </xdr:nvSpPr>
        <xdr:spPr>
          <a:xfrm>
            <a:off x="7032735" y="7066893"/>
            <a:ext cx="83754" cy="20790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テキスト ボックス 54"/>
          <xdr:cNvSpPr txBox="1"/>
        </xdr:nvSpPr>
        <xdr:spPr>
          <a:xfrm>
            <a:off x="6943389" y="7055066"/>
            <a:ext cx="299985" cy="3143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baseline="0">
                <a:solidFill>
                  <a:srgbClr val="5D98F9"/>
                </a:solidFill>
                <a:latin typeface="+mn-ea"/>
                <a:ea typeface="+mn-ea"/>
              </a:rPr>
              <a:t>7 </a:t>
            </a:r>
          </a:p>
        </xdr:txBody>
      </xdr:sp>
    </xdr:grpSp>
    <xdr:clientData/>
  </xdr:twoCellAnchor>
  <xdr:twoCellAnchor>
    <xdr:from>
      <xdr:col>33</xdr:col>
      <xdr:colOff>151070</xdr:colOff>
      <xdr:row>40</xdr:row>
      <xdr:rowOff>32855</xdr:rowOff>
    </xdr:from>
    <xdr:to>
      <xdr:col>34</xdr:col>
      <xdr:colOff>129175</xdr:colOff>
      <xdr:row>41</xdr:row>
      <xdr:rowOff>112317</xdr:rowOff>
    </xdr:to>
    <xdr:grpSp>
      <xdr:nvGrpSpPr>
        <xdr:cNvPr id="56" name="グループ化 55"/>
        <xdr:cNvGrpSpPr/>
      </xdr:nvGrpSpPr>
      <xdr:grpSpPr>
        <a:xfrm>
          <a:off x="10407991" y="9658118"/>
          <a:ext cx="298947" cy="320094"/>
          <a:chOff x="6943397" y="7061638"/>
          <a:chExt cx="299985" cy="315953"/>
        </a:xfrm>
      </xdr:grpSpPr>
      <xdr:sp macro="" textlink="">
        <xdr:nvSpPr>
          <xdr:cNvPr id="57" name="正方形/長方形 56"/>
          <xdr:cNvSpPr/>
        </xdr:nvSpPr>
        <xdr:spPr>
          <a:xfrm>
            <a:off x="7032735" y="7173311"/>
            <a:ext cx="61748" cy="10149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8" name="テキスト ボックス 57"/>
          <xdr:cNvSpPr txBox="1"/>
        </xdr:nvSpPr>
        <xdr:spPr>
          <a:xfrm>
            <a:off x="6943397" y="7061638"/>
            <a:ext cx="299985" cy="315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baseline="0">
                <a:solidFill>
                  <a:srgbClr val="5D98F9"/>
                </a:solidFill>
                <a:latin typeface="+mn-ea"/>
                <a:ea typeface="+mn-ea"/>
              </a:rPr>
              <a:t>7 </a:t>
            </a:r>
          </a:p>
        </xdr:txBody>
      </xdr:sp>
    </xdr:grpSp>
    <xdr:clientData/>
  </xdr:twoCellAnchor>
  <xdr:twoCellAnchor>
    <xdr:from>
      <xdr:col>36</xdr:col>
      <xdr:colOff>85402</xdr:colOff>
      <xdr:row>40</xdr:row>
      <xdr:rowOff>26286</xdr:rowOff>
    </xdr:from>
    <xdr:to>
      <xdr:col>37</xdr:col>
      <xdr:colOff>63508</xdr:colOff>
      <xdr:row>41</xdr:row>
      <xdr:rowOff>105748</xdr:rowOff>
    </xdr:to>
    <xdr:grpSp>
      <xdr:nvGrpSpPr>
        <xdr:cNvPr id="59" name="グループ化 58"/>
        <xdr:cNvGrpSpPr/>
      </xdr:nvGrpSpPr>
      <xdr:grpSpPr>
        <a:xfrm>
          <a:off x="11304849" y="9651549"/>
          <a:ext cx="298948" cy="320094"/>
          <a:chOff x="6943397" y="7061638"/>
          <a:chExt cx="299985" cy="315953"/>
        </a:xfrm>
      </xdr:grpSpPr>
      <xdr:sp macro="" textlink="">
        <xdr:nvSpPr>
          <xdr:cNvPr id="60" name="正方形/長方形 59"/>
          <xdr:cNvSpPr/>
        </xdr:nvSpPr>
        <xdr:spPr>
          <a:xfrm>
            <a:off x="7032735" y="7173311"/>
            <a:ext cx="61748" cy="10149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1" name="テキスト ボックス 60"/>
          <xdr:cNvSpPr txBox="1"/>
        </xdr:nvSpPr>
        <xdr:spPr>
          <a:xfrm>
            <a:off x="6943397" y="7061638"/>
            <a:ext cx="299985" cy="315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baseline="0">
                <a:solidFill>
                  <a:srgbClr val="5D98F9"/>
                </a:solidFill>
                <a:latin typeface="+mn-ea"/>
                <a:ea typeface="+mn-ea"/>
              </a:rPr>
              <a:t>7 </a:t>
            </a:r>
          </a:p>
        </xdr:txBody>
      </xdr:sp>
    </xdr:grpSp>
    <xdr:clientData/>
  </xdr:twoCellAnchor>
  <xdr:twoCellAnchor>
    <xdr:from>
      <xdr:col>34</xdr:col>
      <xdr:colOff>13138</xdr:colOff>
      <xdr:row>43</xdr:row>
      <xdr:rowOff>78837</xdr:rowOff>
    </xdr:from>
    <xdr:to>
      <xdr:col>34</xdr:col>
      <xdr:colOff>313413</xdr:colOff>
      <xdr:row>44</xdr:row>
      <xdr:rowOff>158299</xdr:rowOff>
    </xdr:to>
    <xdr:grpSp>
      <xdr:nvGrpSpPr>
        <xdr:cNvPr id="62" name="グループ化 61"/>
        <xdr:cNvGrpSpPr/>
      </xdr:nvGrpSpPr>
      <xdr:grpSpPr>
        <a:xfrm>
          <a:off x="10590901" y="10425995"/>
          <a:ext cx="300275" cy="320093"/>
          <a:chOff x="6943397" y="7061638"/>
          <a:chExt cx="300275" cy="315952"/>
        </a:xfrm>
      </xdr:grpSpPr>
      <xdr:sp macro="" textlink="">
        <xdr:nvSpPr>
          <xdr:cNvPr id="63" name="正方形/長方形 62"/>
          <xdr:cNvSpPr/>
        </xdr:nvSpPr>
        <xdr:spPr>
          <a:xfrm>
            <a:off x="7032735" y="7173311"/>
            <a:ext cx="61748" cy="10149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4" name="テキスト ボックス 63"/>
          <xdr:cNvSpPr txBox="1"/>
        </xdr:nvSpPr>
        <xdr:spPr>
          <a:xfrm>
            <a:off x="6943397" y="7061638"/>
            <a:ext cx="300275" cy="3159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baseline="0">
                <a:solidFill>
                  <a:srgbClr val="5D98F9"/>
                </a:solidFill>
                <a:latin typeface="+mn-ea"/>
                <a:ea typeface="+mn-ea"/>
              </a:rPr>
              <a:t>8 </a:t>
            </a:r>
          </a:p>
        </xdr:txBody>
      </xdr:sp>
    </xdr:grpSp>
    <xdr:clientData/>
  </xdr:twoCellAnchor>
  <xdr:twoCellAnchor>
    <xdr:from>
      <xdr:col>36</xdr:col>
      <xdr:colOff>144515</xdr:colOff>
      <xdr:row>43</xdr:row>
      <xdr:rowOff>65699</xdr:rowOff>
    </xdr:from>
    <xdr:to>
      <xdr:col>37</xdr:col>
      <xdr:colOff>122621</xdr:colOff>
      <xdr:row>44</xdr:row>
      <xdr:rowOff>145161</xdr:rowOff>
    </xdr:to>
    <xdr:grpSp>
      <xdr:nvGrpSpPr>
        <xdr:cNvPr id="65" name="グループ化 64"/>
        <xdr:cNvGrpSpPr/>
      </xdr:nvGrpSpPr>
      <xdr:grpSpPr>
        <a:xfrm>
          <a:off x="11363962" y="10412857"/>
          <a:ext cx="298948" cy="320093"/>
          <a:chOff x="6943389" y="7061638"/>
          <a:chExt cx="299974" cy="315952"/>
        </a:xfrm>
      </xdr:grpSpPr>
      <xdr:sp macro="" textlink="">
        <xdr:nvSpPr>
          <xdr:cNvPr id="66" name="正方形/長方形 65"/>
          <xdr:cNvSpPr/>
        </xdr:nvSpPr>
        <xdr:spPr>
          <a:xfrm>
            <a:off x="7032735" y="7173311"/>
            <a:ext cx="61748" cy="10149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7" name="テキスト ボックス 66"/>
          <xdr:cNvSpPr txBox="1"/>
        </xdr:nvSpPr>
        <xdr:spPr>
          <a:xfrm>
            <a:off x="6943389" y="7061638"/>
            <a:ext cx="299974" cy="3159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baseline="0">
                <a:solidFill>
                  <a:srgbClr val="5D98F9"/>
                </a:solidFill>
                <a:latin typeface="+mn-ea"/>
                <a:ea typeface="+mn-ea"/>
              </a:rPr>
              <a:t>9 </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142875</xdr:colOff>
      <xdr:row>8</xdr:row>
      <xdr:rowOff>228601</xdr:rowOff>
    </xdr:from>
    <xdr:to>
      <xdr:col>21</xdr:col>
      <xdr:colOff>276225</xdr:colOff>
      <xdr:row>26</xdr:row>
      <xdr:rowOff>114301</xdr:rowOff>
    </xdr:to>
    <xdr:pic>
      <xdr:nvPicPr>
        <xdr:cNvPr id="2" name="図 1"/>
        <xdr:cNvPicPr>
          <a:picLocks noChangeAspect="1"/>
        </xdr:cNvPicPr>
      </xdr:nvPicPr>
      <xdr:blipFill>
        <a:blip xmlns:r="http://schemas.openxmlformats.org/officeDocument/2006/relationships" r:embed="rId1"/>
        <a:stretch>
          <a:fillRect/>
        </a:stretch>
      </xdr:blipFill>
      <xdr:spPr>
        <a:xfrm>
          <a:off x="771525" y="2133601"/>
          <a:ext cx="6105525" cy="4171950"/>
        </a:xfrm>
        <a:prstGeom prst="rect">
          <a:avLst/>
        </a:prstGeom>
        <a:ln>
          <a:solidFill>
            <a:schemeClr val="tx1"/>
          </a:solidFill>
        </a:ln>
      </xdr:spPr>
    </xdr:pic>
    <xdr:clientData/>
  </xdr:twoCellAnchor>
  <xdr:twoCellAnchor editAs="oneCell">
    <xdr:from>
      <xdr:col>28</xdr:col>
      <xdr:colOff>257175</xdr:colOff>
      <xdr:row>7</xdr:row>
      <xdr:rowOff>133350</xdr:rowOff>
    </xdr:from>
    <xdr:to>
      <xdr:col>43</xdr:col>
      <xdr:colOff>125506</xdr:colOff>
      <xdr:row>33</xdr:row>
      <xdr:rowOff>15688</xdr:rowOff>
    </xdr:to>
    <xdr:pic>
      <xdr:nvPicPr>
        <xdr:cNvPr id="60" name="図 59"/>
        <xdr:cNvPicPr>
          <a:picLocks noChangeAspect="1"/>
        </xdr:cNvPicPr>
      </xdr:nvPicPr>
      <xdr:blipFill rotWithShape="1">
        <a:blip xmlns:r="http://schemas.openxmlformats.org/officeDocument/2006/relationships" r:embed="rId2"/>
        <a:srcRect l="4741" t="24601" r="57236" b="5952"/>
        <a:stretch/>
      </xdr:blipFill>
      <xdr:spPr>
        <a:xfrm>
          <a:off x="9084569" y="1823702"/>
          <a:ext cx="4597293" cy="6160789"/>
        </a:xfrm>
        <a:prstGeom prst="rect">
          <a:avLst/>
        </a:prstGeom>
      </xdr:spPr>
    </xdr:pic>
    <xdr:clientData/>
  </xdr:twoCellAnchor>
  <xdr:twoCellAnchor>
    <xdr:from>
      <xdr:col>0</xdr:col>
      <xdr:colOff>104775</xdr:colOff>
      <xdr:row>0</xdr:row>
      <xdr:rowOff>95250</xdr:rowOff>
    </xdr:from>
    <xdr:to>
      <xdr:col>16</xdr:col>
      <xdr:colOff>66676</xdr:colOff>
      <xdr:row>3</xdr:row>
      <xdr:rowOff>1681</xdr:rowOff>
    </xdr:to>
    <xdr:sp macro="" textlink="">
      <xdr:nvSpPr>
        <xdr:cNvPr id="4" name="正方形/長方形 3"/>
        <xdr:cNvSpPr/>
      </xdr:nvSpPr>
      <xdr:spPr>
        <a:xfrm>
          <a:off x="104775" y="95250"/>
          <a:ext cx="4991101" cy="620806"/>
        </a:xfrm>
        <a:prstGeom prst="rect">
          <a:avLst/>
        </a:prstGeom>
        <a:solidFill>
          <a:schemeClr val="accent1">
            <a:lumMod val="20000"/>
            <a:lumOff val="80000"/>
          </a:schemeClr>
        </a:solidFill>
        <a:ln w="190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2000" b="1">
              <a:solidFill>
                <a:sysClr val="windowText" lastClr="000000"/>
              </a:solidFill>
            </a:rPr>
            <a:t>《</a:t>
          </a:r>
          <a:r>
            <a:rPr kumimoji="1" lang="ja-JP" altLang="en-US" sz="2000" b="1">
              <a:solidFill>
                <a:sysClr val="windowText" lastClr="000000"/>
              </a:solidFill>
            </a:rPr>
            <a:t>生命保険料の資料（見本）</a:t>
          </a:r>
          <a:r>
            <a:rPr kumimoji="1" lang="en-US" altLang="ja-JP" sz="2000" b="1">
              <a:solidFill>
                <a:sysClr val="windowText" lastClr="000000"/>
              </a:solidFill>
            </a:rPr>
            <a:t>》</a:t>
          </a:r>
          <a:endParaRPr kumimoji="1" lang="ja-JP" altLang="en-US" sz="2000" b="1">
            <a:solidFill>
              <a:sysClr val="windowText" lastClr="000000"/>
            </a:solidFill>
          </a:endParaRPr>
        </a:p>
      </xdr:txBody>
    </xdr:sp>
    <xdr:clientData/>
  </xdr:twoCellAnchor>
  <xdr:twoCellAnchor>
    <xdr:from>
      <xdr:col>2</xdr:col>
      <xdr:colOff>158355</xdr:colOff>
      <xdr:row>8</xdr:row>
      <xdr:rowOff>190500</xdr:rowOff>
    </xdr:from>
    <xdr:to>
      <xdr:col>21</xdr:col>
      <xdr:colOff>304798</xdr:colOff>
      <xdr:row>26</xdr:row>
      <xdr:rowOff>9526</xdr:rowOff>
    </xdr:to>
    <xdr:grpSp>
      <xdr:nvGrpSpPr>
        <xdr:cNvPr id="5" name="グループ化 4"/>
        <xdr:cNvGrpSpPr/>
      </xdr:nvGrpSpPr>
      <xdr:grpSpPr>
        <a:xfrm>
          <a:off x="778588" y="2139802"/>
          <a:ext cx="6038652" cy="4204957"/>
          <a:chOff x="5863366" y="2882879"/>
          <a:chExt cx="4902456" cy="2496795"/>
        </a:xfrm>
      </xdr:grpSpPr>
      <xdr:grpSp>
        <xdr:nvGrpSpPr>
          <xdr:cNvPr id="6" name="グループ化 5"/>
          <xdr:cNvGrpSpPr/>
        </xdr:nvGrpSpPr>
        <xdr:grpSpPr>
          <a:xfrm>
            <a:off x="5863366" y="2882879"/>
            <a:ext cx="4902456" cy="2496795"/>
            <a:chOff x="5863366" y="2882879"/>
            <a:chExt cx="4902456" cy="2496795"/>
          </a:xfrm>
        </xdr:grpSpPr>
        <xdr:sp macro="" textlink="">
          <xdr:nvSpPr>
            <xdr:cNvPr id="11" name="正方形/長方形 10"/>
            <xdr:cNvSpPr/>
          </xdr:nvSpPr>
          <xdr:spPr>
            <a:xfrm>
              <a:off x="5863366" y="5142159"/>
              <a:ext cx="4902456" cy="23751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7282219" y="2882879"/>
              <a:ext cx="32384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７</a:t>
              </a:r>
            </a:p>
          </xdr:txBody>
        </xdr:sp>
      </xdr:grpSp>
      <xdr:sp macro="" textlink="">
        <xdr:nvSpPr>
          <xdr:cNvPr id="7" name="正方形/長方形 6"/>
          <xdr:cNvSpPr/>
        </xdr:nvSpPr>
        <xdr:spPr>
          <a:xfrm>
            <a:off x="6110164" y="4769080"/>
            <a:ext cx="3748705" cy="239839"/>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1">
                <a:solidFill>
                  <a:srgbClr val="FF0000"/>
                </a:solidFill>
              </a:rPr>
              <a:t>以下「生命保険料の金額の内訳」の各金額を入力してください。</a:t>
            </a:r>
          </a:p>
        </xdr:txBody>
      </xdr:sp>
    </xdr:grpSp>
    <xdr:clientData/>
  </xdr:twoCellAnchor>
  <xdr:twoCellAnchor>
    <xdr:from>
      <xdr:col>0</xdr:col>
      <xdr:colOff>247650</xdr:colOff>
      <xdr:row>6</xdr:row>
      <xdr:rowOff>0</xdr:rowOff>
    </xdr:from>
    <xdr:to>
      <xdr:col>12</xdr:col>
      <xdr:colOff>266700</xdr:colOff>
      <xdr:row>7</xdr:row>
      <xdr:rowOff>104775</xdr:rowOff>
    </xdr:to>
    <xdr:sp macro="" textlink="">
      <xdr:nvSpPr>
        <xdr:cNvPr id="12" name="正方形/長方形 11"/>
        <xdr:cNvSpPr/>
      </xdr:nvSpPr>
      <xdr:spPr>
        <a:xfrm>
          <a:off x="247650" y="1428750"/>
          <a:ext cx="3790950" cy="342900"/>
        </a:xfrm>
        <a:prstGeom prst="rect">
          <a:avLst/>
        </a:prstGeom>
        <a:solidFill>
          <a:schemeClr val="accent1">
            <a:lumMod val="20000"/>
            <a:lumOff val="80000"/>
          </a:schemeClr>
        </a:solidFill>
        <a:ln w="63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a:solidFill>
                <a:sysClr val="windowText" lastClr="000000"/>
              </a:solidFill>
            </a:rPr>
            <a:t>１．給与所得の源泉徴収票 の場合</a:t>
          </a:r>
        </a:p>
      </xdr:txBody>
    </xdr:sp>
    <xdr:clientData/>
  </xdr:twoCellAnchor>
  <xdr:twoCellAnchor>
    <xdr:from>
      <xdr:col>24</xdr:col>
      <xdr:colOff>257175</xdr:colOff>
      <xdr:row>5</xdr:row>
      <xdr:rowOff>209550</xdr:rowOff>
    </xdr:from>
    <xdr:to>
      <xdr:col>37</xdr:col>
      <xdr:colOff>76200</xdr:colOff>
      <xdr:row>7</xdr:row>
      <xdr:rowOff>66675</xdr:rowOff>
    </xdr:to>
    <xdr:sp macro="" textlink="">
      <xdr:nvSpPr>
        <xdr:cNvPr id="13" name="正方形/長方形 12"/>
        <xdr:cNvSpPr/>
      </xdr:nvSpPr>
      <xdr:spPr>
        <a:xfrm>
          <a:off x="7800975" y="1400175"/>
          <a:ext cx="3905250" cy="333375"/>
        </a:xfrm>
        <a:prstGeom prst="rect">
          <a:avLst/>
        </a:prstGeom>
        <a:solidFill>
          <a:schemeClr val="accent1">
            <a:lumMod val="20000"/>
            <a:lumOff val="80000"/>
          </a:schemeClr>
        </a:solidFill>
        <a:ln w="63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a:solidFill>
                <a:sysClr val="windowText" lastClr="000000"/>
              </a:solidFill>
            </a:rPr>
            <a:t>２．生命保険料控除証明書 の場合</a:t>
          </a:r>
        </a:p>
      </xdr:txBody>
    </xdr:sp>
    <xdr:clientData/>
  </xdr:twoCellAnchor>
  <xdr:twoCellAnchor>
    <xdr:from>
      <xdr:col>24</xdr:col>
      <xdr:colOff>228600</xdr:colOff>
      <xdr:row>20</xdr:row>
      <xdr:rowOff>219075</xdr:rowOff>
    </xdr:from>
    <xdr:to>
      <xdr:col>42</xdr:col>
      <xdr:colOff>180975</xdr:colOff>
      <xdr:row>29</xdr:row>
      <xdr:rowOff>142874</xdr:rowOff>
    </xdr:to>
    <xdr:grpSp>
      <xdr:nvGrpSpPr>
        <xdr:cNvPr id="50" name="グループ化 49"/>
        <xdr:cNvGrpSpPr/>
      </xdr:nvGrpSpPr>
      <xdr:grpSpPr>
        <a:xfrm>
          <a:off x="7671391" y="5092331"/>
          <a:ext cx="5534468" cy="2116764"/>
          <a:chOff x="7324725" y="4143375"/>
          <a:chExt cx="5610225" cy="2066924"/>
        </a:xfrm>
      </xdr:grpSpPr>
      <xdr:grpSp>
        <xdr:nvGrpSpPr>
          <xdr:cNvPr id="20" name="グループ化 19"/>
          <xdr:cNvGrpSpPr/>
        </xdr:nvGrpSpPr>
        <xdr:grpSpPr>
          <a:xfrm>
            <a:off x="8886825" y="5248274"/>
            <a:ext cx="4048125" cy="962025"/>
            <a:chOff x="8886825" y="5248274"/>
            <a:chExt cx="4048125" cy="962025"/>
          </a:xfrm>
        </xdr:grpSpPr>
        <xdr:sp macro="" textlink="">
          <xdr:nvSpPr>
            <xdr:cNvPr id="16" name="正方形/長方形 15"/>
            <xdr:cNvSpPr/>
          </xdr:nvSpPr>
          <xdr:spPr>
            <a:xfrm>
              <a:off x="11668126" y="5257800"/>
              <a:ext cx="1257300" cy="4667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xdr:cNvSpPr/>
          </xdr:nvSpPr>
          <xdr:spPr>
            <a:xfrm>
              <a:off x="8886826" y="5248274"/>
              <a:ext cx="400050" cy="466725"/>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xdr:cNvSpPr/>
          </xdr:nvSpPr>
          <xdr:spPr>
            <a:xfrm>
              <a:off x="8886825" y="5705475"/>
              <a:ext cx="400050" cy="45720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正方形/長方形 18"/>
            <xdr:cNvSpPr/>
          </xdr:nvSpPr>
          <xdr:spPr>
            <a:xfrm>
              <a:off x="11677650" y="5705474"/>
              <a:ext cx="1257300" cy="5048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46" name="グループ化 45"/>
          <xdr:cNvGrpSpPr/>
        </xdr:nvGrpSpPr>
        <xdr:grpSpPr>
          <a:xfrm>
            <a:off x="7324725" y="4143375"/>
            <a:ext cx="3609975" cy="1352550"/>
            <a:chOff x="7324725" y="4143375"/>
            <a:chExt cx="3609975" cy="1352550"/>
          </a:xfrm>
        </xdr:grpSpPr>
        <xdr:grpSp>
          <xdr:nvGrpSpPr>
            <xdr:cNvPr id="31" name="グループ化 30"/>
            <xdr:cNvGrpSpPr/>
          </xdr:nvGrpSpPr>
          <xdr:grpSpPr>
            <a:xfrm>
              <a:off x="7324725" y="4143375"/>
              <a:ext cx="3609975" cy="1352550"/>
              <a:chOff x="7324725" y="4143375"/>
              <a:chExt cx="3609975" cy="1352550"/>
            </a:xfrm>
          </xdr:grpSpPr>
          <xdr:sp macro="" textlink="">
            <xdr:nvSpPr>
              <xdr:cNvPr id="25" name="正方形/長方形 24"/>
              <xdr:cNvSpPr/>
            </xdr:nvSpPr>
            <xdr:spPr>
              <a:xfrm>
                <a:off x="7324725" y="4143375"/>
                <a:ext cx="3609975" cy="352425"/>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1">
                    <a:solidFill>
                      <a:srgbClr val="FF0000"/>
                    </a:solidFill>
                  </a:rPr>
                  <a:t>以下「新制度」または「旧制度」と記載があります。</a:t>
                </a:r>
                <a:endParaRPr kumimoji="1" lang="en-US" altLang="ja-JP" sz="1100" b="1">
                  <a:solidFill>
                    <a:srgbClr val="FF0000"/>
                  </a:solidFill>
                </a:endParaRPr>
              </a:p>
            </xdr:txBody>
          </xdr:sp>
          <xdr:cxnSp macro="">
            <xdr:nvCxnSpPr>
              <xdr:cNvPr id="30" name="直線矢印コネクタ 29"/>
              <xdr:cNvCxnSpPr/>
            </xdr:nvCxnSpPr>
            <xdr:spPr>
              <a:xfrm>
                <a:off x="8086725" y="4505325"/>
                <a:ext cx="771525" cy="990600"/>
              </a:xfrm>
              <a:prstGeom prst="straightConnector1">
                <a:avLst/>
              </a:prstGeom>
              <a:ln>
                <a:solidFill>
                  <a:srgbClr val="C00000"/>
                </a:solidFill>
                <a:tailEnd type="triangle"/>
              </a:ln>
            </xdr:spPr>
            <xdr:style>
              <a:lnRef idx="1">
                <a:schemeClr val="accent2"/>
              </a:lnRef>
              <a:fillRef idx="0">
                <a:schemeClr val="accent2"/>
              </a:fillRef>
              <a:effectRef idx="0">
                <a:schemeClr val="accent2"/>
              </a:effectRef>
              <a:fontRef idx="minor">
                <a:schemeClr val="tx1"/>
              </a:fontRef>
            </xdr:style>
          </xdr:cxnSp>
        </xdr:grpSp>
        <xdr:cxnSp macro="">
          <xdr:nvCxnSpPr>
            <xdr:cNvPr id="41" name="直線矢印コネクタ 40"/>
            <xdr:cNvCxnSpPr/>
          </xdr:nvCxnSpPr>
          <xdr:spPr>
            <a:xfrm>
              <a:off x="8267700" y="4486275"/>
              <a:ext cx="1590675" cy="600075"/>
            </a:xfrm>
            <a:prstGeom prst="straightConnector1">
              <a:avLst/>
            </a:prstGeom>
            <a:ln>
              <a:solidFill>
                <a:srgbClr val="C00000"/>
              </a:solidFill>
              <a:tailEnd type="triangle"/>
            </a:ln>
          </xdr:spPr>
          <xdr:style>
            <a:lnRef idx="1">
              <a:schemeClr val="accent2"/>
            </a:lnRef>
            <a:fillRef idx="0">
              <a:schemeClr val="accent2"/>
            </a:fillRef>
            <a:effectRef idx="0">
              <a:schemeClr val="accent2"/>
            </a:effectRef>
            <a:fontRef idx="minor">
              <a:schemeClr val="tx1"/>
            </a:fontRef>
          </xdr:style>
        </xdr:cxnSp>
      </xdr:grpSp>
      <xdr:sp macro="" textlink="">
        <xdr:nvSpPr>
          <xdr:cNvPr id="48" name="正方形/長方形 47"/>
          <xdr:cNvSpPr/>
        </xdr:nvSpPr>
        <xdr:spPr>
          <a:xfrm>
            <a:off x="10010775" y="5095875"/>
            <a:ext cx="533400" cy="17145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38</xdr:col>
      <xdr:colOff>219076</xdr:colOff>
      <xdr:row>18</xdr:row>
      <xdr:rowOff>142876</xdr:rowOff>
    </xdr:from>
    <xdr:to>
      <xdr:col>47</xdr:col>
      <xdr:colOff>95250</xdr:colOff>
      <xdr:row>25</xdr:row>
      <xdr:rowOff>85725</xdr:rowOff>
    </xdr:to>
    <xdr:grpSp>
      <xdr:nvGrpSpPr>
        <xdr:cNvPr id="36" name="グループ化 35"/>
        <xdr:cNvGrpSpPr/>
      </xdr:nvGrpSpPr>
      <xdr:grpSpPr>
        <a:xfrm>
          <a:off x="12003495" y="4528806"/>
          <a:ext cx="2667220" cy="1648489"/>
          <a:chOff x="12039601" y="4181476"/>
          <a:chExt cx="2705099" cy="1609724"/>
        </a:xfrm>
      </xdr:grpSpPr>
      <xdr:cxnSp macro="">
        <xdr:nvCxnSpPr>
          <xdr:cNvPr id="32" name="直線矢印コネクタ 31"/>
          <xdr:cNvCxnSpPr>
            <a:stCxn id="28" idx="2"/>
          </xdr:cNvCxnSpPr>
        </xdr:nvCxnSpPr>
        <xdr:spPr>
          <a:xfrm flipH="1">
            <a:off x="13144501" y="4619626"/>
            <a:ext cx="247650" cy="1171574"/>
          </a:xfrm>
          <a:prstGeom prst="straightConnector1">
            <a:avLst/>
          </a:prstGeom>
          <a:ln>
            <a:solidFill>
              <a:srgbClr val="C00000"/>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28" name="正方形/長方形 27"/>
          <xdr:cNvSpPr/>
        </xdr:nvSpPr>
        <xdr:spPr>
          <a:xfrm>
            <a:off x="12039601" y="4181476"/>
            <a:ext cx="2705099" cy="438150"/>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rgbClr val="FF0000"/>
                </a:solidFill>
              </a:rPr>
              <a:t>「申告額」の金額を入力してください。</a:t>
            </a:r>
            <a:endParaRPr kumimoji="1" lang="en-US" altLang="ja-JP" sz="1100" b="1">
              <a:solidFill>
                <a:srgbClr val="FF0000"/>
              </a:solidFill>
            </a:endParaRPr>
          </a:p>
        </xdr:txBody>
      </xdr:sp>
    </xdr:grpSp>
    <xdr:clientData/>
  </xdr:twoCellAnchor>
  <xdr:twoCellAnchor>
    <xdr:from>
      <xdr:col>22</xdr:col>
      <xdr:colOff>190500</xdr:colOff>
      <xdr:row>28</xdr:row>
      <xdr:rowOff>180975</xdr:rowOff>
    </xdr:from>
    <xdr:to>
      <xdr:col>33</xdr:col>
      <xdr:colOff>152400</xdr:colOff>
      <xdr:row>33</xdr:row>
      <xdr:rowOff>28575</xdr:rowOff>
    </xdr:to>
    <xdr:grpSp>
      <xdr:nvGrpSpPr>
        <xdr:cNvPr id="55" name="グループ化 54"/>
        <xdr:cNvGrpSpPr/>
      </xdr:nvGrpSpPr>
      <xdr:grpSpPr>
        <a:xfrm>
          <a:off x="7013058" y="7003533"/>
          <a:ext cx="3373179" cy="1065914"/>
          <a:chOff x="7324725" y="6715125"/>
          <a:chExt cx="3419475" cy="1038225"/>
        </a:xfrm>
      </xdr:grpSpPr>
      <xdr:sp macro="" textlink="">
        <xdr:nvSpPr>
          <xdr:cNvPr id="27" name="正方形/長方形 26"/>
          <xdr:cNvSpPr/>
        </xdr:nvSpPr>
        <xdr:spPr>
          <a:xfrm>
            <a:off x="7324725" y="7134225"/>
            <a:ext cx="3419475" cy="619125"/>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rgbClr val="FF0000"/>
                </a:solidFill>
              </a:rPr>
              <a:t>「一般生命」、「介護保険」、「個人年金」の</a:t>
            </a:r>
            <a:endParaRPr kumimoji="1" lang="en-US" altLang="ja-JP" sz="1100" b="1">
              <a:solidFill>
                <a:srgbClr val="FF0000"/>
              </a:solidFill>
            </a:endParaRPr>
          </a:p>
          <a:p>
            <a:pPr algn="ctr"/>
            <a:r>
              <a:rPr kumimoji="1" lang="ja-JP" altLang="en-US" sz="1100" b="1">
                <a:solidFill>
                  <a:srgbClr val="FF0000"/>
                </a:solidFill>
              </a:rPr>
              <a:t>いずれかの記載があります。</a:t>
            </a:r>
            <a:endParaRPr kumimoji="1" lang="en-US" altLang="ja-JP" sz="1100" b="1">
              <a:solidFill>
                <a:srgbClr val="FF0000"/>
              </a:solidFill>
            </a:endParaRPr>
          </a:p>
        </xdr:txBody>
      </xdr:sp>
      <xdr:cxnSp macro="">
        <xdr:nvCxnSpPr>
          <xdr:cNvPr id="37" name="直線矢印コネクタ 36"/>
          <xdr:cNvCxnSpPr>
            <a:stCxn id="27" idx="0"/>
          </xdr:cNvCxnSpPr>
        </xdr:nvCxnSpPr>
        <xdr:spPr>
          <a:xfrm flipV="1">
            <a:off x="9034463" y="6715125"/>
            <a:ext cx="471487" cy="419100"/>
          </a:xfrm>
          <a:prstGeom prst="straightConnector1">
            <a:avLst/>
          </a:prstGeom>
          <a:ln>
            <a:solidFill>
              <a:srgbClr val="C00000"/>
            </a:solidFill>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28</xdr:col>
      <xdr:colOff>266700</xdr:colOff>
      <xdr:row>33</xdr:row>
      <xdr:rowOff>228600</xdr:rowOff>
    </xdr:from>
    <xdr:to>
      <xdr:col>43</xdr:col>
      <xdr:colOff>85724</xdr:colOff>
      <xdr:row>37</xdr:row>
      <xdr:rowOff>228600</xdr:rowOff>
    </xdr:to>
    <xdr:sp macro="" textlink="">
      <xdr:nvSpPr>
        <xdr:cNvPr id="56" name="正方形/長方形 55"/>
        <xdr:cNvSpPr/>
      </xdr:nvSpPr>
      <xdr:spPr>
        <a:xfrm>
          <a:off x="9067800" y="7848600"/>
          <a:ext cx="4533899" cy="95250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例</a:t>
          </a:r>
          <a:r>
            <a:rPr kumimoji="1" lang="en-US" altLang="ja-JP" sz="1100" b="0">
              <a:solidFill>
                <a:schemeClr val="dk1"/>
              </a:solidFill>
              <a:effectLst/>
              <a:latin typeface="+mn-lt"/>
              <a:ea typeface="+mn-ea"/>
              <a:cs typeface="+mn-cs"/>
            </a:rPr>
            <a:t>》</a:t>
          </a:r>
          <a:r>
            <a:rPr kumimoji="1" lang="ja-JP" altLang="en-US" sz="1100" b="0">
              <a:solidFill>
                <a:sysClr val="windowText" lastClr="000000"/>
              </a:solidFill>
            </a:rPr>
            <a:t>上記の生命保険料控除証明書の場合</a:t>
          </a:r>
          <a:endParaRPr kumimoji="1" lang="en-US" altLang="ja-JP" sz="1100" b="0">
            <a:solidFill>
              <a:sysClr val="windowText" lastClr="000000"/>
            </a:solidFill>
          </a:endParaRPr>
        </a:p>
        <a:p>
          <a:pPr algn="l"/>
          <a:r>
            <a:rPr kumimoji="1" lang="ja-JP" altLang="en-US" sz="1100" b="0">
              <a:solidFill>
                <a:sysClr val="windowText" lastClr="000000"/>
              </a:solidFill>
            </a:rPr>
            <a:t>　　</a:t>
          </a:r>
          <a:r>
            <a:rPr kumimoji="1" lang="ja-JP" altLang="en-US" sz="1100" b="0" u="sng">
              <a:solidFill>
                <a:sysClr val="windowText" lastClr="000000"/>
              </a:solidFill>
            </a:rPr>
            <a:t>①（新制度）の「一般生命保険」</a:t>
          </a:r>
          <a:r>
            <a:rPr kumimoji="1" lang="ja-JP" altLang="en-US" sz="1100" b="0" u="none">
              <a:solidFill>
                <a:sysClr val="windowText" lastClr="000000"/>
              </a:solidFill>
            </a:rPr>
            <a:t>、</a:t>
          </a:r>
          <a:r>
            <a:rPr kumimoji="1" lang="ja-JP" altLang="en-US" sz="1100" b="0" u="sng">
              <a:solidFill>
                <a:sysClr val="windowText" lastClr="000000"/>
              </a:solidFill>
            </a:rPr>
            <a:t>②介護保険料控除</a:t>
          </a:r>
          <a:endParaRPr kumimoji="1" lang="en-US" altLang="ja-JP" sz="1100" b="0" u="sng">
            <a:solidFill>
              <a:sysClr val="windowText" lastClr="000000"/>
            </a:solidFill>
          </a:endParaRPr>
        </a:p>
        <a:p>
          <a:pPr algn="l"/>
          <a:r>
            <a:rPr kumimoji="1" lang="ja-JP" altLang="en-US" sz="1100" b="0" u="none">
              <a:solidFill>
                <a:sysClr val="windowText" lastClr="000000"/>
              </a:solidFill>
            </a:rPr>
            <a:t>　　２種類の控除額があります。</a:t>
          </a:r>
          <a:endParaRPr kumimoji="1" lang="en-US" altLang="ja-JP" sz="1100" b="0" u="none">
            <a:solidFill>
              <a:sysClr val="windowText" lastClr="000000"/>
            </a:solidFill>
          </a:endParaRPr>
        </a:p>
      </xdr:txBody>
    </xdr:sp>
    <xdr:clientData/>
  </xdr:twoCellAnchor>
  <xdr:twoCellAnchor>
    <xdr:from>
      <xdr:col>29</xdr:col>
      <xdr:colOff>295275</xdr:colOff>
      <xdr:row>0</xdr:row>
      <xdr:rowOff>104774</xdr:rowOff>
    </xdr:from>
    <xdr:to>
      <xdr:col>36</xdr:col>
      <xdr:colOff>119904</xdr:colOff>
      <xdr:row>4</xdr:row>
      <xdr:rowOff>190499</xdr:rowOff>
    </xdr:to>
    <xdr:sp macro="" textlink="">
      <xdr:nvSpPr>
        <xdr:cNvPr id="33" name="正方形/長方形 32">
          <a:hlinkClick xmlns:r="http://schemas.openxmlformats.org/officeDocument/2006/relationships" r:id="rId3"/>
        </xdr:cNvPr>
        <xdr:cNvSpPr/>
      </xdr:nvSpPr>
      <xdr:spPr>
        <a:xfrm>
          <a:off x="9410700" y="104774"/>
          <a:ext cx="2024904" cy="1038225"/>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400" b="1"/>
            <a:t>もどる</a:t>
          </a:r>
          <a:endParaRPr kumimoji="1" lang="en-US" altLang="ja-JP" sz="2400" b="1"/>
        </a:p>
        <a:p>
          <a:pPr algn="ctr"/>
          <a:r>
            <a:rPr kumimoji="1" lang="ja-JP" altLang="en-US" sz="1400" b="1"/>
            <a:t>生命保険料入力画面へ</a:t>
          </a:r>
        </a:p>
      </xdr:txBody>
    </xdr:sp>
    <xdr:clientData/>
  </xdr:twoCellAnchor>
  <xdr:twoCellAnchor>
    <xdr:from>
      <xdr:col>32</xdr:col>
      <xdr:colOff>105277</xdr:colOff>
      <xdr:row>8</xdr:row>
      <xdr:rowOff>152400</xdr:rowOff>
    </xdr:from>
    <xdr:to>
      <xdr:col>32</xdr:col>
      <xdr:colOff>169544</xdr:colOff>
      <xdr:row>9</xdr:row>
      <xdr:rowOff>76200</xdr:rowOff>
    </xdr:to>
    <xdr:sp macro="" textlink="">
      <xdr:nvSpPr>
        <xdr:cNvPr id="3" name="正方形/長方形 2"/>
        <xdr:cNvSpPr/>
      </xdr:nvSpPr>
      <xdr:spPr>
        <a:xfrm>
          <a:off x="10211803" y="2077453"/>
          <a:ext cx="64267" cy="16443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145383</xdr:colOff>
      <xdr:row>17</xdr:row>
      <xdr:rowOff>165435</xdr:rowOff>
    </xdr:from>
    <xdr:to>
      <xdr:col>30</xdr:col>
      <xdr:colOff>209650</xdr:colOff>
      <xdr:row>18</xdr:row>
      <xdr:rowOff>89235</xdr:rowOff>
    </xdr:to>
    <xdr:sp macro="" textlink="">
      <xdr:nvSpPr>
        <xdr:cNvPr id="38" name="正方形/長方形 37"/>
        <xdr:cNvSpPr/>
      </xdr:nvSpPr>
      <xdr:spPr>
        <a:xfrm>
          <a:off x="9620251" y="4256172"/>
          <a:ext cx="64267" cy="16443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215064</xdr:colOff>
      <xdr:row>7</xdr:row>
      <xdr:rowOff>115804</xdr:rowOff>
    </xdr:from>
    <xdr:to>
      <xdr:col>28</xdr:col>
      <xdr:colOff>279331</xdr:colOff>
      <xdr:row>8</xdr:row>
      <xdr:rowOff>39603</xdr:rowOff>
    </xdr:to>
    <xdr:sp macro="" textlink="">
      <xdr:nvSpPr>
        <xdr:cNvPr id="39" name="正方形/長方形 38"/>
        <xdr:cNvSpPr/>
      </xdr:nvSpPr>
      <xdr:spPr>
        <a:xfrm>
          <a:off x="9058275" y="1800225"/>
          <a:ext cx="64267" cy="16443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220579</xdr:colOff>
      <xdr:row>30</xdr:row>
      <xdr:rowOff>25066</xdr:rowOff>
    </xdr:from>
    <xdr:to>
      <xdr:col>39</xdr:col>
      <xdr:colOff>290762</xdr:colOff>
      <xdr:row>30</xdr:row>
      <xdr:rowOff>175460</xdr:rowOff>
    </xdr:to>
    <xdr:sp macro="" textlink="">
      <xdr:nvSpPr>
        <xdr:cNvPr id="14" name="正方形/長方形 13"/>
        <xdr:cNvSpPr/>
      </xdr:nvSpPr>
      <xdr:spPr>
        <a:xfrm>
          <a:off x="12537908" y="7244013"/>
          <a:ext cx="70183" cy="1503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25066</xdr:colOff>
      <xdr:row>8</xdr:row>
      <xdr:rowOff>95250</xdr:rowOff>
    </xdr:from>
    <xdr:to>
      <xdr:col>33</xdr:col>
      <xdr:colOff>15040</xdr:colOff>
      <xdr:row>9</xdr:row>
      <xdr:rowOff>90237</xdr:rowOff>
    </xdr:to>
    <xdr:sp macro="" textlink="">
      <xdr:nvSpPr>
        <xdr:cNvPr id="15" name="テキスト ボックス 14"/>
        <xdr:cNvSpPr txBox="1"/>
      </xdr:nvSpPr>
      <xdr:spPr>
        <a:xfrm>
          <a:off x="10131592" y="2020303"/>
          <a:ext cx="305803" cy="235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xdr:from>
      <xdr:col>30</xdr:col>
      <xdr:colOff>115302</xdr:colOff>
      <xdr:row>17</xdr:row>
      <xdr:rowOff>106623</xdr:rowOff>
    </xdr:from>
    <xdr:to>
      <xdr:col>31</xdr:col>
      <xdr:colOff>45118</xdr:colOff>
      <xdr:row>18</xdr:row>
      <xdr:rowOff>115302</xdr:rowOff>
    </xdr:to>
    <xdr:sp macro="" textlink="">
      <xdr:nvSpPr>
        <xdr:cNvPr id="40" name="テキスト ボックス 39"/>
        <xdr:cNvSpPr txBox="1"/>
      </xdr:nvSpPr>
      <xdr:spPr>
        <a:xfrm>
          <a:off x="9498138" y="4154748"/>
          <a:ext cx="242577" cy="246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en-US" altLang="ja-JP" sz="1000">
              <a:solidFill>
                <a:srgbClr val="FF0000"/>
              </a:solidFill>
            </a:rPr>
            <a:t>7</a:t>
          </a:r>
          <a:endParaRPr kumimoji="1" lang="ja-JP" altLang="en-US" sz="1000">
            <a:solidFill>
              <a:srgbClr val="FF0000"/>
            </a:solidFill>
          </a:endParaRPr>
        </a:p>
      </xdr:txBody>
    </xdr:sp>
    <xdr:clientData/>
  </xdr:twoCellAnchor>
  <xdr:twoCellAnchor>
    <xdr:from>
      <xdr:col>39</xdr:col>
      <xdr:colOff>185487</xdr:colOff>
      <xdr:row>29</xdr:row>
      <xdr:rowOff>195584</xdr:rowOff>
    </xdr:from>
    <xdr:to>
      <xdr:col>40</xdr:col>
      <xdr:colOff>115303</xdr:colOff>
      <xdr:row>30</xdr:row>
      <xdr:rowOff>190571</xdr:rowOff>
    </xdr:to>
    <xdr:sp macro="" textlink="">
      <xdr:nvSpPr>
        <xdr:cNvPr id="42" name="テキスト ボックス 41"/>
        <xdr:cNvSpPr txBox="1"/>
      </xdr:nvSpPr>
      <xdr:spPr>
        <a:xfrm>
          <a:off x="12480786" y="7198471"/>
          <a:ext cx="245080" cy="236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en-US" altLang="ja-JP" sz="1000">
              <a:solidFill>
                <a:srgbClr val="FF0000"/>
              </a:solidFill>
            </a:rPr>
            <a:t>7</a:t>
          </a:r>
          <a:endParaRPr kumimoji="1" lang="ja-JP" altLang="en-US" sz="1000">
            <a:solidFill>
              <a:srgbClr val="FF0000"/>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152400</xdr:colOff>
      <xdr:row>0</xdr:row>
      <xdr:rowOff>104775</xdr:rowOff>
    </xdr:from>
    <xdr:to>
      <xdr:col>12</xdr:col>
      <xdr:colOff>228601</xdr:colOff>
      <xdr:row>3</xdr:row>
      <xdr:rowOff>11206</xdr:rowOff>
    </xdr:to>
    <xdr:sp macro="" textlink="">
      <xdr:nvSpPr>
        <xdr:cNvPr id="3" name="正方形/長方形 2"/>
        <xdr:cNvSpPr/>
      </xdr:nvSpPr>
      <xdr:spPr>
        <a:xfrm>
          <a:off x="152400" y="104775"/>
          <a:ext cx="4991101" cy="620806"/>
        </a:xfrm>
        <a:prstGeom prst="rect">
          <a:avLst/>
        </a:prstGeom>
        <a:solidFill>
          <a:schemeClr val="accent1">
            <a:lumMod val="20000"/>
            <a:lumOff val="80000"/>
          </a:schemeClr>
        </a:solidFill>
        <a:ln w="190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2000" b="1">
              <a:solidFill>
                <a:sysClr val="windowText" lastClr="000000"/>
              </a:solidFill>
            </a:rPr>
            <a:t>《</a:t>
          </a:r>
          <a:r>
            <a:rPr kumimoji="1" lang="ja-JP" altLang="en-US" sz="2000" b="1">
              <a:solidFill>
                <a:sysClr val="windowText" lastClr="000000"/>
              </a:solidFill>
            </a:rPr>
            <a:t>地震保険料の資料（見本）</a:t>
          </a:r>
          <a:r>
            <a:rPr kumimoji="1" lang="en-US" altLang="ja-JP" sz="2000" b="1">
              <a:solidFill>
                <a:sysClr val="windowText" lastClr="000000"/>
              </a:solidFill>
            </a:rPr>
            <a:t>》</a:t>
          </a:r>
          <a:endParaRPr kumimoji="1" lang="ja-JP" altLang="en-US" sz="2000" b="1">
            <a:solidFill>
              <a:sysClr val="windowText" lastClr="000000"/>
            </a:solidFill>
          </a:endParaRPr>
        </a:p>
      </xdr:txBody>
    </xdr:sp>
    <xdr:clientData/>
  </xdr:twoCellAnchor>
  <xdr:twoCellAnchor>
    <xdr:from>
      <xdr:col>17</xdr:col>
      <xdr:colOff>9525</xdr:colOff>
      <xdr:row>6</xdr:row>
      <xdr:rowOff>142875</xdr:rowOff>
    </xdr:from>
    <xdr:to>
      <xdr:col>25</xdr:col>
      <xdr:colOff>38100</xdr:colOff>
      <xdr:row>8</xdr:row>
      <xdr:rowOff>19051</xdr:rowOff>
    </xdr:to>
    <xdr:sp macro="" textlink="">
      <xdr:nvSpPr>
        <xdr:cNvPr id="4" name="正方形/長方形 3"/>
        <xdr:cNvSpPr/>
      </xdr:nvSpPr>
      <xdr:spPr>
        <a:xfrm>
          <a:off x="6972300" y="1333500"/>
          <a:ext cx="3305175" cy="352426"/>
        </a:xfrm>
        <a:prstGeom prst="rect">
          <a:avLst/>
        </a:prstGeom>
        <a:solidFill>
          <a:schemeClr val="accent1">
            <a:lumMod val="20000"/>
            <a:lumOff val="80000"/>
          </a:schemeClr>
        </a:solidFill>
        <a:ln w="63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a:solidFill>
                <a:sysClr val="windowText" lastClr="000000"/>
              </a:solidFill>
            </a:rPr>
            <a:t>２．地震</a:t>
          </a:r>
          <a:r>
            <a:rPr kumimoji="1" lang="ja-JP" altLang="ja-JP" sz="1600" b="1">
              <a:solidFill>
                <a:schemeClr val="dk1"/>
              </a:solidFill>
              <a:effectLst/>
              <a:latin typeface="+mn-lt"/>
              <a:ea typeface="+mn-ea"/>
              <a:cs typeface="+mn-cs"/>
            </a:rPr>
            <a:t>保険料控除証明書 </a:t>
          </a:r>
          <a:r>
            <a:rPr kumimoji="1" lang="ja-JP" altLang="en-US" sz="1600" b="1">
              <a:solidFill>
                <a:sysClr val="windowText" lastClr="000000"/>
              </a:solidFill>
            </a:rPr>
            <a:t>の場合</a:t>
          </a:r>
        </a:p>
      </xdr:txBody>
    </xdr:sp>
    <xdr:clientData/>
  </xdr:twoCellAnchor>
  <xdr:twoCellAnchor editAs="oneCell">
    <xdr:from>
      <xdr:col>18</xdr:col>
      <xdr:colOff>323850</xdr:colOff>
      <xdr:row>9</xdr:row>
      <xdr:rowOff>38100</xdr:rowOff>
    </xdr:from>
    <xdr:to>
      <xdr:col>30</xdr:col>
      <xdr:colOff>28334</xdr:colOff>
      <xdr:row>28</xdr:row>
      <xdr:rowOff>228600</xdr:rowOff>
    </xdr:to>
    <xdr:pic>
      <xdr:nvPicPr>
        <xdr:cNvPr id="6" name="図 5"/>
        <xdr:cNvPicPr>
          <a:picLocks noChangeAspect="1"/>
        </xdr:cNvPicPr>
      </xdr:nvPicPr>
      <xdr:blipFill rotWithShape="1">
        <a:blip xmlns:r="http://schemas.openxmlformats.org/officeDocument/2006/relationships" r:embed="rId1"/>
        <a:srcRect l="5011" t="27241" r="59078" b="22241"/>
        <a:stretch/>
      </xdr:blipFill>
      <xdr:spPr>
        <a:xfrm>
          <a:off x="7696200" y="1943100"/>
          <a:ext cx="4619384" cy="4714875"/>
        </a:xfrm>
        <a:prstGeom prst="rect">
          <a:avLst/>
        </a:prstGeom>
      </xdr:spPr>
    </xdr:pic>
    <xdr:clientData/>
  </xdr:twoCellAnchor>
  <xdr:twoCellAnchor>
    <xdr:from>
      <xdr:col>0</xdr:col>
      <xdr:colOff>142875</xdr:colOff>
      <xdr:row>6</xdr:row>
      <xdr:rowOff>200025</xdr:rowOff>
    </xdr:from>
    <xdr:to>
      <xdr:col>9</xdr:col>
      <xdr:colOff>247650</xdr:colOff>
      <xdr:row>8</xdr:row>
      <xdr:rowOff>66675</xdr:rowOff>
    </xdr:to>
    <xdr:sp macro="" textlink="">
      <xdr:nvSpPr>
        <xdr:cNvPr id="7" name="正方形/長方形 6"/>
        <xdr:cNvSpPr/>
      </xdr:nvSpPr>
      <xdr:spPr>
        <a:xfrm>
          <a:off x="142875" y="1390650"/>
          <a:ext cx="3790950" cy="342900"/>
        </a:xfrm>
        <a:prstGeom prst="rect">
          <a:avLst/>
        </a:prstGeom>
        <a:solidFill>
          <a:schemeClr val="accent1">
            <a:lumMod val="20000"/>
            <a:lumOff val="80000"/>
          </a:schemeClr>
        </a:solidFill>
        <a:ln w="63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a:solidFill>
                <a:sysClr val="windowText" lastClr="000000"/>
              </a:solidFill>
            </a:rPr>
            <a:t>１．給与所得の源泉徴収票 の場合</a:t>
          </a:r>
        </a:p>
      </xdr:txBody>
    </xdr:sp>
    <xdr:clientData/>
  </xdr:twoCellAnchor>
  <xdr:twoCellAnchor>
    <xdr:from>
      <xdr:col>0</xdr:col>
      <xdr:colOff>304800</xdr:colOff>
      <xdr:row>9</xdr:row>
      <xdr:rowOff>95249</xdr:rowOff>
    </xdr:from>
    <xdr:to>
      <xdr:col>15</xdr:col>
      <xdr:colOff>238295</xdr:colOff>
      <xdr:row>29</xdr:row>
      <xdr:rowOff>85724</xdr:rowOff>
    </xdr:to>
    <xdr:pic>
      <xdr:nvPicPr>
        <xdr:cNvPr id="8" name="図 7"/>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6547" t="14350" r="19702" b="5255"/>
        <a:stretch/>
      </xdr:blipFill>
      <xdr:spPr>
        <a:xfrm>
          <a:off x="304800" y="2000249"/>
          <a:ext cx="6077120" cy="4752975"/>
        </a:xfrm>
        <a:prstGeom prst="rect">
          <a:avLst/>
        </a:prstGeom>
        <a:ln>
          <a:solidFill>
            <a:schemeClr val="tx1"/>
          </a:solidFill>
        </a:ln>
      </xdr:spPr>
    </xdr:pic>
    <xdr:clientData/>
  </xdr:twoCellAnchor>
  <xdr:twoCellAnchor>
    <xdr:from>
      <xdr:col>8</xdr:col>
      <xdr:colOff>114299</xdr:colOff>
      <xdr:row>19</xdr:row>
      <xdr:rowOff>219075</xdr:rowOff>
    </xdr:from>
    <xdr:to>
      <xdr:col>11</xdr:col>
      <xdr:colOff>361949</xdr:colOff>
      <xdr:row>22</xdr:row>
      <xdr:rowOff>38099</xdr:rowOff>
    </xdr:to>
    <xdr:sp macro="" textlink="">
      <xdr:nvSpPr>
        <xdr:cNvPr id="9" name="正方形/長方形 8"/>
        <xdr:cNvSpPr/>
      </xdr:nvSpPr>
      <xdr:spPr>
        <a:xfrm>
          <a:off x="3390899" y="4505325"/>
          <a:ext cx="1476375" cy="53339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17</xdr:row>
      <xdr:rowOff>171450</xdr:rowOff>
    </xdr:from>
    <xdr:to>
      <xdr:col>16</xdr:col>
      <xdr:colOff>57150</xdr:colOff>
      <xdr:row>19</xdr:row>
      <xdr:rowOff>75914</xdr:rowOff>
    </xdr:to>
    <xdr:sp macro="" textlink="">
      <xdr:nvSpPr>
        <xdr:cNvPr id="10" name="正方形/長方形 9"/>
        <xdr:cNvSpPr/>
      </xdr:nvSpPr>
      <xdr:spPr>
        <a:xfrm>
          <a:off x="2466975" y="3981450"/>
          <a:ext cx="4143375" cy="380714"/>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1">
              <a:solidFill>
                <a:srgbClr val="FF0000"/>
              </a:solidFill>
            </a:rPr>
            <a:t>以下「地震保険料の控除額」の金額を入力してください。</a:t>
          </a:r>
        </a:p>
      </xdr:txBody>
    </xdr:sp>
    <xdr:clientData/>
  </xdr:twoCellAnchor>
  <xdr:twoCellAnchor>
    <xdr:from>
      <xdr:col>12</xdr:col>
      <xdr:colOff>295275</xdr:colOff>
      <xdr:row>28</xdr:row>
      <xdr:rowOff>38101</xdr:rowOff>
    </xdr:from>
    <xdr:to>
      <xdr:col>15</xdr:col>
      <xdr:colOff>190499</xdr:colOff>
      <xdr:row>29</xdr:row>
      <xdr:rowOff>85726</xdr:rowOff>
    </xdr:to>
    <xdr:sp macro="" textlink="">
      <xdr:nvSpPr>
        <xdr:cNvPr id="11" name="正方形/長方形 10"/>
        <xdr:cNvSpPr/>
      </xdr:nvSpPr>
      <xdr:spPr>
        <a:xfrm>
          <a:off x="5210175" y="6467476"/>
          <a:ext cx="1123949" cy="2857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276225</xdr:colOff>
      <xdr:row>25</xdr:row>
      <xdr:rowOff>190500</xdr:rowOff>
    </xdr:from>
    <xdr:to>
      <xdr:col>16</xdr:col>
      <xdr:colOff>76200</xdr:colOff>
      <xdr:row>27</xdr:row>
      <xdr:rowOff>94964</xdr:rowOff>
    </xdr:to>
    <xdr:sp macro="" textlink="">
      <xdr:nvSpPr>
        <xdr:cNvPr id="12" name="正方形/長方形 11"/>
        <xdr:cNvSpPr/>
      </xdr:nvSpPr>
      <xdr:spPr>
        <a:xfrm>
          <a:off x="1914525" y="5905500"/>
          <a:ext cx="4714875" cy="380714"/>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1">
              <a:solidFill>
                <a:srgbClr val="FF0000"/>
              </a:solidFill>
            </a:rPr>
            <a:t>「旧長期損害保険料」がある場合は、この金額も入力してください。</a:t>
          </a:r>
        </a:p>
      </xdr:txBody>
    </xdr:sp>
    <xdr:clientData/>
  </xdr:twoCellAnchor>
  <xdr:twoCellAnchor>
    <xdr:from>
      <xdr:col>23</xdr:col>
      <xdr:colOff>247650</xdr:colOff>
      <xdr:row>16</xdr:row>
      <xdr:rowOff>152400</xdr:rowOff>
    </xdr:from>
    <xdr:to>
      <xdr:col>32</xdr:col>
      <xdr:colOff>200024</xdr:colOff>
      <xdr:row>18</xdr:row>
      <xdr:rowOff>66675</xdr:rowOff>
    </xdr:to>
    <xdr:sp macro="" textlink="">
      <xdr:nvSpPr>
        <xdr:cNvPr id="16" name="正方形/長方形 15"/>
        <xdr:cNvSpPr/>
      </xdr:nvSpPr>
      <xdr:spPr>
        <a:xfrm>
          <a:off x="9667875" y="3724275"/>
          <a:ext cx="3638549" cy="390525"/>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rgbClr val="FF0000"/>
              </a:solidFill>
            </a:rPr>
            <a:t>「控除対象保険料額」の金額を入力してください。</a:t>
          </a:r>
          <a:endParaRPr kumimoji="1" lang="en-US" altLang="ja-JP" sz="1100" b="1">
            <a:solidFill>
              <a:srgbClr val="FF0000"/>
            </a:solidFill>
          </a:endParaRPr>
        </a:p>
      </xdr:txBody>
    </xdr:sp>
    <xdr:clientData/>
  </xdr:twoCellAnchor>
  <xdr:twoCellAnchor>
    <xdr:from>
      <xdr:col>22</xdr:col>
      <xdr:colOff>171450</xdr:colOff>
      <xdr:row>0</xdr:row>
      <xdr:rowOff>133350</xdr:rowOff>
    </xdr:from>
    <xdr:to>
      <xdr:col>27</xdr:col>
      <xdr:colOff>167528</xdr:colOff>
      <xdr:row>5</xdr:row>
      <xdr:rowOff>47625</xdr:rowOff>
    </xdr:to>
    <xdr:sp macro="" textlink="">
      <xdr:nvSpPr>
        <xdr:cNvPr id="13" name="正方形/長方形 12">
          <a:hlinkClick xmlns:r="http://schemas.openxmlformats.org/officeDocument/2006/relationships" r:id="rId4"/>
        </xdr:cNvPr>
        <xdr:cNvSpPr/>
      </xdr:nvSpPr>
      <xdr:spPr>
        <a:xfrm>
          <a:off x="9182100" y="133350"/>
          <a:ext cx="2043953" cy="1104900"/>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400" b="1"/>
            <a:t>もどる</a:t>
          </a:r>
          <a:endParaRPr kumimoji="1" lang="en-US" altLang="ja-JP" sz="2400" b="1"/>
        </a:p>
        <a:p>
          <a:pPr algn="ctr"/>
          <a:r>
            <a:rPr kumimoji="1" lang="ja-JP" altLang="en-US" sz="1400" b="1"/>
            <a:t>地震保険料入力画面へ</a:t>
          </a:r>
        </a:p>
      </xdr:txBody>
    </xdr:sp>
    <xdr:clientData/>
  </xdr:twoCellAnchor>
  <xdr:twoCellAnchor>
    <xdr:from>
      <xdr:col>21</xdr:col>
      <xdr:colOff>130342</xdr:colOff>
      <xdr:row>11</xdr:row>
      <xdr:rowOff>65171</xdr:rowOff>
    </xdr:from>
    <xdr:to>
      <xdr:col>21</xdr:col>
      <xdr:colOff>220579</xdr:colOff>
      <xdr:row>12</xdr:row>
      <xdr:rowOff>15039</xdr:rowOff>
    </xdr:to>
    <xdr:sp macro="" textlink="">
      <xdr:nvSpPr>
        <xdr:cNvPr id="2" name="正方形/長方形 1"/>
        <xdr:cNvSpPr/>
      </xdr:nvSpPr>
      <xdr:spPr>
        <a:xfrm>
          <a:off x="8763000" y="2712118"/>
          <a:ext cx="90237" cy="190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70184</xdr:colOff>
      <xdr:row>25</xdr:row>
      <xdr:rowOff>105276</xdr:rowOff>
    </xdr:from>
    <xdr:to>
      <xdr:col>20</xdr:col>
      <xdr:colOff>140369</xdr:colOff>
      <xdr:row>26</xdr:row>
      <xdr:rowOff>55144</xdr:rowOff>
    </xdr:to>
    <xdr:sp macro="" textlink="">
      <xdr:nvSpPr>
        <xdr:cNvPr id="14" name="正方形/長方形 13"/>
        <xdr:cNvSpPr/>
      </xdr:nvSpPr>
      <xdr:spPr>
        <a:xfrm>
          <a:off x="8291763" y="6121065"/>
          <a:ext cx="70185" cy="190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406066</xdr:colOff>
      <xdr:row>9</xdr:row>
      <xdr:rowOff>100264</xdr:rowOff>
    </xdr:from>
    <xdr:to>
      <xdr:col>5</xdr:col>
      <xdr:colOff>205540</xdr:colOff>
      <xdr:row>10</xdr:row>
      <xdr:rowOff>85224</xdr:rowOff>
    </xdr:to>
    <xdr:sp macro="" textlink="">
      <xdr:nvSpPr>
        <xdr:cNvPr id="5" name="テキスト ボックス 4"/>
        <xdr:cNvSpPr txBox="1"/>
      </xdr:nvSpPr>
      <xdr:spPr>
        <a:xfrm>
          <a:off x="2050382" y="2265948"/>
          <a:ext cx="210553" cy="225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7</a:t>
          </a:r>
          <a:endParaRPr kumimoji="1" lang="ja-JP" altLang="en-US" sz="1400">
            <a:solidFill>
              <a:srgbClr val="FF0000"/>
            </a:solidFill>
          </a:endParaRPr>
        </a:p>
      </xdr:txBody>
    </xdr:sp>
    <xdr:clientData/>
  </xdr:twoCellAnchor>
  <xdr:twoCellAnchor>
    <xdr:from>
      <xdr:col>21</xdr:col>
      <xdr:colOff>111709</xdr:colOff>
      <xdr:row>11</xdr:row>
      <xdr:rowOff>38843</xdr:rowOff>
    </xdr:from>
    <xdr:to>
      <xdr:col>21</xdr:col>
      <xdr:colOff>227553</xdr:colOff>
      <xdr:row>12</xdr:row>
      <xdr:rowOff>21242</xdr:rowOff>
    </xdr:to>
    <xdr:sp macro="" textlink="">
      <xdr:nvSpPr>
        <xdr:cNvPr id="17" name="テキスト ボックス 16"/>
        <xdr:cNvSpPr txBox="1"/>
      </xdr:nvSpPr>
      <xdr:spPr>
        <a:xfrm>
          <a:off x="8684209" y="2658218"/>
          <a:ext cx="115844" cy="220524"/>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rgbClr val="FF0000"/>
              </a:solidFill>
            </a:rPr>
            <a:t>7</a:t>
          </a:r>
          <a:endParaRPr kumimoji="1" lang="ja-JP" altLang="en-US" sz="1400">
            <a:solidFill>
              <a:srgbClr val="FF0000"/>
            </a:solidFill>
          </a:endParaRPr>
        </a:p>
      </xdr:txBody>
    </xdr:sp>
    <xdr:clientData/>
  </xdr:twoCellAnchor>
  <xdr:twoCellAnchor>
    <xdr:from>
      <xdr:col>20</xdr:col>
      <xdr:colOff>64944</xdr:colOff>
      <xdr:row>25</xdr:row>
      <xdr:rowOff>86592</xdr:rowOff>
    </xdr:from>
    <xdr:to>
      <xdr:col>20</xdr:col>
      <xdr:colOff>151535</xdr:colOff>
      <xdr:row>26</xdr:row>
      <xdr:rowOff>68991</xdr:rowOff>
    </xdr:to>
    <xdr:sp macro="" textlink="">
      <xdr:nvSpPr>
        <xdr:cNvPr id="18" name="テキスト ボックス 17"/>
        <xdr:cNvSpPr txBox="1"/>
      </xdr:nvSpPr>
      <xdr:spPr>
        <a:xfrm>
          <a:off x="8291080" y="6039717"/>
          <a:ext cx="86591" cy="220524"/>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solidFill>
                <a:srgbClr val="FF0000"/>
              </a:solidFill>
            </a:rPr>
            <a:t>7</a:t>
          </a:r>
          <a:endParaRPr kumimoji="1" lang="ja-JP" altLang="en-US" sz="1200">
            <a:solidFill>
              <a:srgbClr val="FF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133350</xdr:colOff>
      <xdr:row>0</xdr:row>
      <xdr:rowOff>85725</xdr:rowOff>
    </xdr:from>
    <xdr:to>
      <xdr:col>13</xdr:col>
      <xdr:colOff>266700</xdr:colOff>
      <xdr:row>2</xdr:row>
      <xdr:rowOff>230281</xdr:rowOff>
    </xdr:to>
    <xdr:sp macro="" textlink="">
      <xdr:nvSpPr>
        <xdr:cNvPr id="2" name="正方形/長方形 1"/>
        <xdr:cNvSpPr/>
      </xdr:nvSpPr>
      <xdr:spPr>
        <a:xfrm>
          <a:off x="133350" y="85725"/>
          <a:ext cx="5210175" cy="620806"/>
        </a:xfrm>
        <a:prstGeom prst="rect">
          <a:avLst/>
        </a:prstGeom>
        <a:solidFill>
          <a:schemeClr val="accent1">
            <a:lumMod val="20000"/>
            <a:lumOff val="80000"/>
          </a:schemeClr>
        </a:solidFill>
        <a:ln w="190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2000" b="1">
              <a:solidFill>
                <a:sysClr val="windowText" lastClr="000000"/>
              </a:solidFill>
            </a:rPr>
            <a:t>《</a:t>
          </a:r>
          <a:r>
            <a:rPr kumimoji="1" lang="ja-JP" altLang="en-US" sz="2000" b="1">
              <a:solidFill>
                <a:sysClr val="windowText" lastClr="000000"/>
              </a:solidFill>
            </a:rPr>
            <a:t>配偶者（特別）控除の資料（見本）</a:t>
          </a:r>
          <a:r>
            <a:rPr kumimoji="1" lang="en-US" altLang="ja-JP" sz="2000" b="1">
              <a:solidFill>
                <a:sysClr val="windowText" lastClr="000000"/>
              </a:solidFill>
            </a:rPr>
            <a:t>》</a:t>
          </a:r>
          <a:endParaRPr kumimoji="1" lang="ja-JP" altLang="en-US" sz="2000" b="1">
            <a:solidFill>
              <a:sysClr val="windowText" lastClr="000000"/>
            </a:solidFill>
          </a:endParaRPr>
        </a:p>
      </xdr:txBody>
    </xdr:sp>
    <xdr:clientData/>
  </xdr:twoCellAnchor>
  <xdr:twoCellAnchor>
    <xdr:from>
      <xdr:col>0</xdr:col>
      <xdr:colOff>247650</xdr:colOff>
      <xdr:row>6</xdr:row>
      <xdr:rowOff>114300</xdr:rowOff>
    </xdr:from>
    <xdr:to>
      <xdr:col>10</xdr:col>
      <xdr:colOff>276226</xdr:colOff>
      <xdr:row>7</xdr:row>
      <xdr:rowOff>219075</xdr:rowOff>
    </xdr:to>
    <xdr:sp macro="" textlink="">
      <xdr:nvSpPr>
        <xdr:cNvPr id="3" name="正方形/長方形 2"/>
        <xdr:cNvSpPr/>
      </xdr:nvSpPr>
      <xdr:spPr>
        <a:xfrm>
          <a:off x="247650" y="1066800"/>
          <a:ext cx="3933826" cy="342900"/>
        </a:xfrm>
        <a:prstGeom prst="rect">
          <a:avLst/>
        </a:prstGeom>
        <a:solidFill>
          <a:schemeClr val="accent1">
            <a:lumMod val="20000"/>
            <a:lumOff val="80000"/>
          </a:schemeClr>
        </a:solidFill>
        <a:ln w="63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a:solidFill>
                <a:sysClr val="windowText" lastClr="000000"/>
              </a:solidFill>
            </a:rPr>
            <a:t>１．給与所得の源泉徴収票 の場合</a:t>
          </a:r>
        </a:p>
      </xdr:txBody>
    </xdr:sp>
    <xdr:clientData/>
  </xdr:twoCellAnchor>
  <xdr:twoCellAnchor>
    <xdr:from>
      <xdr:col>18</xdr:col>
      <xdr:colOff>95251</xdr:colOff>
      <xdr:row>6</xdr:row>
      <xdr:rowOff>123824</xdr:rowOff>
    </xdr:from>
    <xdr:to>
      <xdr:col>28</xdr:col>
      <xdr:colOff>76201</xdr:colOff>
      <xdr:row>7</xdr:row>
      <xdr:rowOff>219074</xdr:rowOff>
    </xdr:to>
    <xdr:sp macro="" textlink="">
      <xdr:nvSpPr>
        <xdr:cNvPr id="4" name="正方形/長方形 3"/>
        <xdr:cNvSpPr/>
      </xdr:nvSpPr>
      <xdr:spPr>
        <a:xfrm>
          <a:off x="7124701" y="1076324"/>
          <a:ext cx="3886200" cy="333375"/>
        </a:xfrm>
        <a:prstGeom prst="rect">
          <a:avLst/>
        </a:prstGeom>
        <a:solidFill>
          <a:schemeClr val="accent1">
            <a:lumMod val="20000"/>
            <a:lumOff val="80000"/>
          </a:schemeClr>
        </a:solidFill>
        <a:ln w="63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a:solidFill>
                <a:sysClr val="windowText" lastClr="000000"/>
              </a:solidFill>
            </a:rPr>
            <a:t>２．公的年金等の源泉徴収票 の場合</a:t>
          </a:r>
        </a:p>
      </xdr:txBody>
    </xdr:sp>
    <xdr:clientData/>
  </xdr:twoCellAnchor>
  <xdr:twoCellAnchor editAs="oneCell">
    <xdr:from>
      <xdr:col>1</xdr:col>
      <xdr:colOff>95250</xdr:colOff>
      <xdr:row>9</xdr:row>
      <xdr:rowOff>190499</xdr:rowOff>
    </xdr:from>
    <xdr:to>
      <xdr:col>16</xdr:col>
      <xdr:colOff>55098</xdr:colOff>
      <xdr:row>30</xdr:row>
      <xdr:rowOff>152400</xdr:rowOff>
    </xdr:to>
    <xdr:pic>
      <xdr:nvPicPr>
        <xdr:cNvPr id="5" name="図 4"/>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5836" t="13588" r="50862" b="35504"/>
        <a:stretch/>
      </xdr:blipFill>
      <xdr:spPr>
        <a:xfrm>
          <a:off x="485775" y="1857374"/>
          <a:ext cx="5817723" cy="4962526"/>
        </a:xfrm>
        <a:prstGeom prst="rect">
          <a:avLst/>
        </a:prstGeom>
        <a:ln>
          <a:solidFill>
            <a:schemeClr val="tx2"/>
          </a:solidFill>
        </a:ln>
      </xdr:spPr>
    </xdr:pic>
    <xdr:clientData/>
  </xdr:twoCellAnchor>
  <xdr:twoCellAnchor editAs="oneCell">
    <xdr:from>
      <xdr:col>19</xdr:col>
      <xdr:colOff>295275</xdr:colOff>
      <xdr:row>9</xdr:row>
      <xdr:rowOff>142875</xdr:rowOff>
    </xdr:from>
    <xdr:to>
      <xdr:col>35</xdr:col>
      <xdr:colOff>219075</xdr:colOff>
      <xdr:row>23</xdr:row>
      <xdr:rowOff>99332</xdr:rowOff>
    </xdr:to>
    <xdr:pic>
      <xdr:nvPicPr>
        <xdr:cNvPr id="6" name="図 5"/>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sharpenSoften amount="25000"/>
                  </a14:imgEffect>
                </a14:imgLayer>
              </a14:imgProps>
            </a:ext>
          </a:extLst>
        </a:blip>
        <a:srcRect l="5994" t="14567" r="31695" b="39653"/>
        <a:stretch/>
      </xdr:blipFill>
      <xdr:spPr>
        <a:xfrm>
          <a:off x="7715250" y="1809750"/>
          <a:ext cx="6172200" cy="3290207"/>
        </a:xfrm>
        <a:prstGeom prst="rect">
          <a:avLst/>
        </a:prstGeom>
        <a:ln>
          <a:solidFill>
            <a:schemeClr val="tx2"/>
          </a:solidFill>
        </a:ln>
      </xdr:spPr>
    </xdr:pic>
    <xdr:clientData/>
  </xdr:twoCellAnchor>
  <xdr:twoCellAnchor>
    <xdr:from>
      <xdr:col>1</xdr:col>
      <xdr:colOff>142874</xdr:colOff>
      <xdr:row>27</xdr:row>
      <xdr:rowOff>190501</xdr:rowOff>
    </xdr:from>
    <xdr:to>
      <xdr:col>10</xdr:col>
      <xdr:colOff>257174</xdr:colOff>
      <xdr:row>30</xdr:row>
      <xdr:rowOff>28576</xdr:rowOff>
    </xdr:to>
    <xdr:sp macro="" textlink="">
      <xdr:nvSpPr>
        <xdr:cNvPr id="7" name="正方形/長方形 6"/>
        <xdr:cNvSpPr/>
      </xdr:nvSpPr>
      <xdr:spPr>
        <a:xfrm>
          <a:off x="533399" y="6143626"/>
          <a:ext cx="3629025" cy="5524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16</xdr:row>
      <xdr:rowOff>209550</xdr:rowOff>
    </xdr:from>
    <xdr:to>
      <xdr:col>4</xdr:col>
      <xdr:colOff>9525</xdr:colOff>
      <xdr:row>20</xdr:row>
      <xdr:rowOff>47625</xdr:rowOff>
    </xdr:to>
    <xdr:sp macro="" textlink="">
      <xdr:nvSpPr>
        <xdr:cNvPr id="8" name="正方形/長方形 7"/>
        <xdr:cNvSpPr/>
      </xdr:nvSpPr>
      <xdr:spPr>
        <a:xfrm>
          <a:off x="533400" y="3543300"/>
          <a:ext cx="1038225" cy="7905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104776</xdr:colOff>
      <xdr:row>21</xdr:row>
      <xdr:rowOff>47625</xdr:rowOff>
    </xdr:from>
    <xdr:to>
      <xdr:col>16</xdr:col>
      <xdr:colOff>200025</xdr:colOff>
      <xdr:row>26</xdr:row>
      <xdr:rowOff>190499</xdr:rowOff>
    </xdr:to>
    <xdr:sp macro="" textlink="">
      <xdr:nvSpPr>
        <xdr:cNvPr id="9" name="正方形/長方形 8"/>
        <xdr:cNvSpPr/>
      </xdr:nvSpPr>
      <xdr:spPr>
        <a:xfrm>
          <a:off x="1666876" y="4572000"/>
          <a:ext cx="4781549" cy="1333499"/>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solidFill>
                <a:srgbClr val="FF0000"/>
              </a:solidFill>
            </a:rPr>
            <a:t>　給与所得の源泉徴収票の内容を入力する場合は、</a:t>
          </a:r>
          <a:endParaRPr kumimoji="1" lang="en-US" altLang="ja-JP" sz="1100" b="1">
            <a:solidFill>
              <a:srgbClr val="FF0000"/>
            </a:solidFill>
          </a:endParaRPr>
        </a:p>
        <a:p>
          <a:pPr algn="l"/>
          <a:r>
            <a:rPr kumimoji="1" lang="ja-JP" altLang="en-US" sz="1100" b="1">
              <a:solidFill>
                <a:srgbClr val="FF0000"/>
              </a:solidFill>
            </a:rPr>
            <a:t>　下記「控除対象配偶者」より名前、合計所得を入力してください。</a:t>
          </a:r>
          <a:endParaRPr kumimoji="1" lang="en-US" altLang="ja-JP" sz="1100" b="1">
            <a:solidFill>
              <a:srgbClr val="FF0000"/>
            </a:solidFill>
          </a:endParaRPr>
        </a:p>
        <a:p>
          <a:pPr algn="l"/>
          <a:r>
            <a:rPr kumimoji="1" lang="ja-JP" altLang="en-US" sz="1100" b="1">
              <a:solidFill>
                <a:srgbClr val="FF0000"/>
              </a:solidFill>
            </a:rPr>
            <a:t>　なお、配偶者の合計所得などに訂正がある場合は、</a:t>
          </a:r>
          <a:endParaRPr kumimoji="1" lang="en-US" altLang="ja-JP" sz="1100" b="1">
            <a:solidFill>
              <a:srgbClr val="FF0000"/>
            </a:solidFill>
          </a:endParaRPr>
        </a:p>
        <a:p>
          <a:pPr algn="l"/>
          <a:r>
            <a:rPr kumimoji="1" lang="ja-JP" altLang="en-US" sz="1100" b="1">
              <a:solidFill>
                <a:srgbClr val="FF0000"/>
              </a:solidFill>
            </a:rPr>
            <a:t>　訂正後の金額を入力してください。</a:t>
          </a:r>
        </a:p>
      </xdr:txBody>
    </xdr:sp>
    <xdr:clientData/>
  </xdr:twoCellAnchor>
  <xdr:twoCellAnchor>
    <xdr:from>
      <xdr:col>19</xdr:col>
      <xdr:colOff>352426</xdr:colOff>
      <xdr:row>19</xdr:row>
      <xdr:rowOff>152399</xdr:rowOff>
    </xdr:from>
    <xdr:to>
      <xdr:col>26</xdr:col>
      <xdr:colOff>19051</xdr:colOff>
      <xdr:row>22</xdr:row>
      <xdr:rowOff>95249</xdr:rowOff>
    </xdr:to>
    <xdr:sp macro="" textlink="">
      <xdr:nvSpPr>
        <xdr:cNvPr id="10" name="正方形/長方形 9"/>
        <xdr:cNvSpPr/>
      </xdr:nvSpPr>
      <xdr:spPr>
        <a:xfrm>
          <a:off x="7772401" y="4200524"/>
          <a:ext cx="2400300" cy="657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295275</xdr:colOff>
      <xdr:row>12</xdr:row>
      <xdr:rowOff>142874</xdr:rowOff>
    </xdr:from>
    <xdr:to>
      <xdr:col>36</xdr:col>
      <xdr:colOff>209550</xdr:colOff>
      <xdr:row>18</xdr:row>
      <xdr:rowOff>38099</xdr:rowOff>
    </xdr:to>
    <xdr:sp macro="" textlink="">
      <xdr:nvSpPr>
        <xdr:cNvPr id="11" name="正方形/長方形 10"/>
        <xdr:cNvSpPr/>
      </xdr:nvSpPr>
      <xdr:spPr>
        <a:xfrm>
          <a:off x="9667875" y="2524124"/>
          <a:ext cx="4600575" cy="1323975"/>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solidFill>
                <a:srgbClr val="FF0000"/>
              </a:solidFill>
            </a:rPr>
            <a:t>　公的年金等の源泉徴収票の内容を入力する場合は、</a:t>
          </a:r>
          <a:endParaRPr kumimoji="1" lang="en-US" altLang="ja-JP" sz="1100" b="1">
            <a:solidFill>
              <a:srgbClr val="FF0000"/>
            </a:solidFill>
          </a:endParaRPr>
        </a:p>
        <a:p>
          <a:pPr algn="l"/>
          <a:r>
            <a:rPr kumimoji="1" lang="ja-JP" altLang="en-US" sz="1100" b="1">
              <a:solidFill>
                <a:srgbClr val="FF0000"/>
              </a:solidFill>
            </a:rPr>
            <a:t>　下記「控除対象配偶者」より名前、合計所得を入力してください。</a:t>
          </a:r>
          <a:endParaRPr kumimoji="1" lang="en-US" altLang="ja-JP" sz="1100" b="1">
            <a:solidFill>
              <a:srgbClr val="FF0000"/>
            </a:solidFill>
          </a:endParaRPr>
        </a:p>
        <a:p>
          <a:pPr algn="l"/>
          <a:r>
            <a:rPr kumimoji="1" lang="ja-JP" altLang="en-US" sz="1100" b="1">
              <a:solidFill>
                <a:srgbClr val="FF0000"/>
              </a:solidFill>
            </a:rPr>
            <a:t>　なお、配偶者の合計所得などに訂正がある場合は、</a:t>
          </a:r>
          <a:endParaRPr kumimoji="1" lang="en-US" altLang="ja-JP" sz="1100" b="1">
            <a:solidFill>
              <a:srgbClr val="FF0000"/>
            </a:solidFill>
          </a:endParaRPr>
        </a:p>
        <a:p>
          <a:pPr algn="l"/>
          <a:r>
            <a:rPr kumimoji="1" lang="ja-JP" altLang="en-US" sz="1100" b="1">
              <a:solidFill>
                <a:srgbClr val="FF0000"/>
              </a:solidFill>
            </a:rPr>
            <a:t>　訂正後の金額を入力してください。</a:t>
          </a:r>
        </a:p>
      </xdr:txBody>
    </xdr:sp>
    <xdr:clientData/>
  </xdr:twoCellAnchor>
  <xdr:twoCellAnchor>
    <xdr:from>
      <xdr:col>1</xdr:col>
      <xdr:colOff>38100</xdr:colOff>
      <xdr:row>32</xdr:row>
      <xdr:rowOff>76200</xdr:rowOff>
    </xdr:from>
    <xdr:to>
      <xdr:col>17</xdr:col>
      <xdr:colOff>342899</xdr:colOff>
      <xdr:row>46</xdr:row>
      <xdr:rowOff>133350</xdr:rowOff>
    </xdr:to>
    <xdr:grpSp>
      <xdr:nvGrpSpPr>
        <xdr:cNvPr id="18" name="グループ化 17"/>
        <xdr:cNvGrpSpPr/>
      </xdr:nvGrpSpPr>
      <xdr:grpSpPr>
        <a:xfrm>
          <a:off x="432238" y="7783786"/>
          <a:ext cx="6611006" cy="3429219"/>
          <a:chOff x="1581150" y="7658100"/>
          <a:chExt cx="6553199" cy="3390900"/>
        </a:xfrm>
      </xdr:grpSpPr>
      <xdr:sp macro="" textlink="">
        <xdr:nvSpPr>
          <xdr:cNvPr id="16" name="正方形/長方形 15"/>
          <xdr:cNvSpPr/>
        </xdr:nvSpPr>
        <xdr:spPr>
          <a:xfrm>
            <a:off x="1581150" y="7658100"/>
            <a:ext cx="6553199" cy="339090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u="sng">
              <a:solidFill>
                <a:sysClr val="windowText" lastClr="000000"/>
              </a:solidFill>
            </a:endParaRPr>
          </a:p>
        </xdr:txBody>
      </xdr:sp>
      <xdr:grpSp>
        <xdr:nvGrpSpPr>
          <xdr:cNvPr id="15" name="グループ化 14"/>
          <xdr:cNvGrpSpPr/>
        </xdr:nvGrpSpPr>
        <xdr:grpSpPr>
          <a:xfrm>
            <a:off x="1981201" y="8534399"/>
            <a:ext cx="5667374" cy="2352675"/>
            <a:chOff x="1762125" y="7686675"/>
            <a:chExt cx="5817723" cy="2305050"/>
          </a:xfrm>
        </xdr:grpSpPr>
        <xdr:pic>
          <xdr:nvPicPr>
            <xdr:cNvPr id="14" name="図 13"/>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5836" t="13588" r="50862" b="62766"/>
            <a:stretch/>
          </xdr:blipFill>
          <xdr:spPr>
            <a:xfrm>
              <a:off x="1762125" y="7686675"/>
              <a:ext cx="5817723" cy="2305050"/>
            </a:xfrm>
            <a:prstGeom prst="rect">
              <a:avLst/>
            </a:prstGeom>
            <a:ln>
              <a:solidFill>
                <a:schemeClr val="tx2"/>
              </a:solidFill>
            </a:ln>
          </xdr:spPr>
        </xdr:pic>
        <xdr:sp macro="" textlink="">
          <xdr:nvSpPr>
            <xdr:cNvPr id="12" name="正方形/長方形 11"/>
            <xdr:cNvSpPr/>
          </xdr:nvSpPr>
          <xdr:spPr>
            <a:xfrm>
              <a:off x="4171951" y="8886825"/>
              <a:ext cx="1162050" cy="533400"/>
            </a:xfrm>
            <a:prstGeom prst="rect">
              <a:avLst/>
            </a:prstGeom>
            <a:noFill/>
            <a:ln w="38100">
              <a:solidFill>
                <a:schemeClr val="accent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7" name="正方形/長方形 16"/>
          <xdr:cNvSpPr/>
        </xdr:nvSpPr>
        <xdr:spPr>
          <a:xfrm>
            <a:off x="1857375" y="7667625"/>
            <a:ext cx="5781675" cy="790575"/>
          </a:xfrm>
          <a:prstGeom prst="rect">
            <a:avLst/>
          </a:prstGeom>
          <a:ln w="952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配偶者の所得金額について</a:t>
            </a:r>
            <a:r>
              <a:rPr kumimoji="1" lang="en-US" altLang="ja-JP" sz="1200" b="1">
                <a:solidFill>
                  <a:schemeClr val="dk1"/>
                </a:solidFill>
                <a:effectLst/>
                <a:latin typeface="+mn-lt"/>
                <a:ea typeface="+mn-ea"/>
                <a:cs typeface="+mn-cs"/>
              </a:rPr>
              <a:t>》</a:t>
            </a:r>
            <a:endParaRPr kumimoji="1" lang="en-US" altLang="ja-JP" sz="1200" b="1">
              <a:solidFill>
                <a:sysClr val="windowText" lastClr="000000"/>
              </a:solidFill>
            </a:endParaRPr>
          </a:p>
          <a:p>
            <a:pPr algn="l"/>
            <a:r>
              <a:rPr kumimoji="1" lang="ja-JP" altLang="en-US" sz="1100" b="0">
                <a:solidFill>
                  <a:sysClr val="windowText" lastClr="000000"/>
                </a:solidFill>
              </a:rPr>
              <a:t>　・配偶者が給与所得の場合は、「給与所得控除後の金額」が所得金額になります。</a:t>
            </a:r>
            <a:endParaRPr kumimoji="1" lang="ja-JP" altLang="en-US" sz="1100" b="0" u="sng">
              <a:solidFill>
                <a:sysClr val="windowText" lastClr="000000"/>
              </a:solidFill>
            </a:endParaRPr>
          </a:p>
        </xdr:txBody>
      </xdr:sp>
    </xdr:grpSp>
    <xdr:clientData/>
  </xdr:twoCellAnchor>
  <xdr:twoCellAnchor>
    <xdr:from>
      <xdr:col>22</xdr:col>
      <xdr:colOff>314325</xdr:colOff>
      <xdr:row>0</xdr:row>
      <xdr:rowOff>66675</xdr:rowOff>
    </xdr:from>
    <xdr:to>
      <xdr:col>28</xdr:col>
      <xdr:colOff>152400</xdr:colOff>
      <xdr:row>5</xdr:row>
      <xdr:rowOff>0</xdr:rowOff>
    </xdr:to>
    <xdr:sp macro="" textlink="">
      <xdr:nvSpPr>
        <xdr:cNvPr id="19" name="正方形/長方形 18">
          <a:hlinkClick xmlns:r="http://schemas.openxmlformats.org/officeDocument/2006/relationships" r:id="rId5"/>
        </xdr:cNvPr>
        <xdr:cNvSpPr/>
      </xdr:nvSpPr>
      <xdr:spPr>
        <a:xfrm>
          <a:off x="8905875" y="66675"/>
          <a:ext cx="2181225" cy="1123950"/>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400" b="1"/>
            <a:t>もどる</a:t>
          </a:r>
          <a:endParaRPr kumimoji="1" lang="en-US" altLang="ja-JP" sz="2400" b="1"/>
        </a:p>
        <a:p>
          <a:pPr algn="ctr"/>
          <a:r>
            <a:rPr kumimoji="1" lang="ja-JP" altLang="en-US" sz="1400" b="1"/>
            <a:t>配偶者控除入力画面へ</a:t>
          </a:r>
        </a:p>
      </xdr:txBody>
    </xdr:sp>
    <xdr:clientData/>
  </xdr:twoCellAnchor>
  <xdr:twoCellAnchor>
    <xdr:from>
      <xdr:col>5</xdr:col>
      <xdr:colOff>180975</xdr:colOff>
      <xdr:row>9</xdr:row>
      <xdr:rowOff>180975</xdr:rowOff>
    </xdr:from>
    <xdr:to>
      <xdr:col>6</xdr:col>
      <xdr:colOff>66675</xdr:colOff>
      <xdr:row>11</xdr:row>
      <xdr:rowOff>57150</xdr:rowOff>
    </xdr:to>
    <xdr:sp macro="" textlink="">
      <xdr:nvSpPr>
        <xdr:cNvPr id="13" name="テキスト ボックス 12"/>
        <xdr:cNvSpPr txBox="1"/>
      </xdr:nvSpPr>
      <xdr:spPr>
        <a:xfrm>
          <a:off x="2133600" y="2324100"/>
          <a:ext cx="2762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7</a:t>
          </a:r>
          <a:endParaRPr kumimoji="1" lang="ja-JP" altLang="en-US" sz="1600" b="1">
            <a:solidFill>
              <a:srgbClr val="FF0000"/>
            </a:solidFill>
          </a:endParaRPr>
        </a:p>
      </xdr:txBody>
    </xdr:sp>
    <xdr:clientData/>
  </xdr:twoCellAnchor>
  <xdr:twoCellAnchor>
    <xdr:from>
      <xdr:col>25</xdr:col>
      <xdr:colOff>180975</xdr:colOff>
      <xdr:row>9</xdr:row>
      <xdr:rowOff>57150</xdr:rowOff>
    </xdr:from>
    <xdr:to>
      <xdr:col>26</xdr:col>
      <xdr:colOff>66675</xdr:colOff>
      <xdr:row>10</xdr:row>
      <xdr:rowOff>171450</xdr:rowOff>
    </xdr:to>
    <xdr:sp macro="" textlink="">
      <xdr:nvSpPr>
        <xdr:cNvPr id="20" name="テキスト ボックス 19"/>
        <xdr:cNvSpPr txBox="1"/>
      </xdr:nvSpPr>
      <xdr:spPr>
        <a:xfrm>
          <a:off x="9944100" y="2200275"/>
          <a:ext cx="2762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7</a:t>
          </a:r>
          <a:endParaRPr kumimoji="1" lang="ja-JP" altLang="en-US" sz="1600" b="1">
            <a:solidFill>
              <a:srgbClr val="FF0000"/>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104774</xdr:colOff>
      <xdr:row>8</xdr:row>
      <xdr:rowOff>28575</xdr:rowOff>
    </xdr:from>
    <xdr:to>
      <xdr:col>15</xdr:col>
      <xdr:colOff>323849</xdr:colOff>
      <xdr:row>34</xdr:row>
      <xdr:rowOff>66675</xdr:rowOff>
    </xdr:to>
    <xdr:pic>
      <xdr:nvPicPr>
        <xdr:cNvPr id="13" name="図 12"/>
        <xdr:cNvPicPr>
          <a:picLocks noChangeAspect="1"/>
        </xdr:cNvPicPr>
      </xdr:nvPicPr>
      <xdr:blipFill>
        <a:blip xmlns:r="http://schemas.openxmlformats.org/officeDocument/2006/relationships" r:embed="rId1"/>
        <a:stretch>
          <a:fillRect/>
        </a:stretch>
      </xdr:blipFill>
      <xdr:spPr>
        <a:xfrm>
          <a:off x="466724" y="1933575"/>
          <a:ext cx="5286375" cy="6229350"/>
        </a:xfrm>
        <a:prstGeom prst="rect">
          <a:avLst/>
        </a:prstGeom>
        <a:ln>
          <a:solidFill>
            <a:schemeClr val="tx1"/>
          </a:solidFill>
        </a:ln>
      </xdr:spPr>
    </xdr:pic>
    <xdr:clientData/>
  </xdr:twoCellAnchor>
  <xdr:twoCellAnchor>
    <xdr:from>
      <xdr:col>0</xdr:col>
      <xdr:colOff>152400</xdr:colOff>
      <xdr:row>0</xdr:row>
      <xdr:rowOff>95250</xdr:rowOff>
    </xdr:from>
    <xdr:to>
      <xdr:col>14</xdr:col>
      <xdr:colOff>76201</xdr:colOff>
      <xdr:row>3</xdr:row>
      <xdr:rowOff>1681</xdr:rowOff>
    </xdr:to>
    <xdr:sp macro="" textlink="">
      <xdr:nvSpPr>
        <xdr:cNvPr id="2" name="正方形/長方形 1"/>
        <xdr:cNvSpPr/>
      </xdr:nvSpPr>
      <xdr:spPr>
        <a:xfrm>
          <a:off x="152400" y="95250"/>
          <a:ext cx="4991101" cy="620806"/>
        </a:xfrm>
        <a:prstGeom prst="rect">
          <a:avLst/>
        </a:prstGeom>
        <a:solidFill>
          <a:schemeClr val="accent1">
            <a:lumMod val="20000"/>
            <a:lumOff val="80000"/>
          </a:schemeClr>
        </a:solidFill>
        <a:ln w="190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2000" b="1">
              <a:solidFill>
                <a:sysClr val="windowText" lastClr="000000"/>
              </a:solidFill>
            </a:rPr>
            <a:t>《</a:t>
          </a:r>
          <a:r>
            <a:rPr kumimoji="1" lang="ja-JP" altLang="en-US" sz="2000" b="1">
              <a:solidFill>
                <a:sysClr val="windowText" lastClr="000000"/>
              </a:solidFill>
            </a:rPr>
            <a:t>扶養控除の資料（見本）</a:t>
          </a:r>
          <a:r>
            <a:rPr kumimoji="1" lang="en-US" altLang="ja-JP" sz="2000" b="1">
              <a:solidFill>
                <a:sysClr val="windowText" lastClr="000000"/>
              </a:solidFill>
            </a:rPr>
            <a:t>》</a:t>
          </a:r>
          <a:endParaRPr kumimoji="1" lang="ja-JP" altLang="en-US" sz="2000" b="1">
            <a:solidFill>
              <a:sysClr val="windowText" lastClr="000000"/>
            </a:solidFill>
          </a:endParaRPr>
        </a:p>
      </xdr:txBody>
    </xdr:sp>
    <xdr:clientData/>
  </xdr:twoCellAnchor>
  <xdr:twoCellAnchor>
    <xdr:from>
      <xdr:col>0</xdr:col>
      <xdr:colOff>228600</xdr:colOff>
      <xdr:row>5</xdr:row>
      <xdr:rowOff>133351</xdr:rowOff>
    </xdr:from>
    <xdr:to>
      <xdr:col>11</xdr:col>
      <xdr:colOff>180976</xdr:colOff>
      <xdr:row>7</xdr:row>
      <xdr:rowOff>1</xdr:rowOff>
    </xdr:to>
    <xdr:sp macro="" textlink="">
      <xdr:nvSpPr>
        <xdr:cNvPr id="3" name="正方形/長方形 2"/>
        <xdr:cNvSpPr/>
      </xdr:nvSpPr>
      <xdr:spPr>
        <a:xfrm>
          <a:off x="228600" y="1085851"/>
          <a:ext cx="3933826" cy="342900"/>
        </a:xfrm>
        <a:prstGeom prst="rect">
          <a:avLst/>
        </a:prstGeom>
        <a:solidFill>
          <a:schemeClr val="accent1">
            <a:lumMod val="20000"/>
            <a:lumOff val="80000"/>
          </a:schemeClr>
        </a:solidFill>
        <a:ln w="63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a:solidFill>
                <a:sysClr val="windowText" lastClr="000000"/>
              </a:solidFill>
            </a:rPr>
            <a:t>１．給与所得の源泉徴収票 の場合</a:t>
          </a:r>
        </a:p>
      </xdr:txBody>
    </xdr:sp>
    <xdr:clientData/>
  </xdr:twoCellAnchor>
  <xdr:twoCellAnchor>
    <xdr:from>
      <xdr:col>19</xdr:col>
      <xdr:colOff>228601</xdr:colOff>
      <xdr:row>5</xdr:row>
      <xdr:rowOff>142875</xdr:rowOff>
    </xdr:from>
    <xdr:to>
      <xdr:col>30</xdr:col>
      <xdr:colOff>133351</xdr:colOff>
      <xdr:row>7</xdr:row>
      <xdr:rowOff>0</xdr:rowOff>
    </xdr:to>
    <xdr:sp macro="" textlink="">
      <xdr:nvSpPr>
        <xdr:cNvPr id="4" name="正方形/長方形 3"/>
        <xdr:cNvSpPr/>
      </xdr:nvSpPr>
      <xdr:spPr>
        <a:xfrm>
          <a:off x="7105651" y="1095375"/>
          <a:ext cx="3886200" cy="333375"/>
        </a:xfrm>
        <a:prstGeom prst="rect">
          <a:avLst/>
        </a:prstGeom>
        <a:solidFill>
          <a:schemeClr val="accent1">
            <a:lumMod val="20000"/>
            <a:lumOff val="80000"/>
          </a:schemeClr>
        </a:solidFill>
        <a:ln w="63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a:solidFill>
                <a:sysClr val="windowText" lastClr="000000"/>
              </a:solidFill>
            </a:rPr>
            <a:t>２．公的年金等の源泉徴収票 の場合</a:t>
          </a:r>
        </a:p>
      </xdr:txBody>
    </xdr:sp>
    <xdr:clientData/>
  </xdr:twoCellAnchor>
  <xdr:twoCellAnchor>
    <xdr:from>
      <xdr:col>1</xdr:col>
      <xdr:colOff>200025</xdr:colOff>
      <xdr:row>26</xdr:row>
      <xdr:rowOff>95249</xdr:rowOff>
    </xdr:from>
    <xdr:to>
      <xdr:col>15</xdr:col>
      <xdr:colOff>238125</xdr:colOff>
      <xdr:row>34</xdr:row>
      <xdr:rowOff>9524</xdr:rowOff>
    </xdr:to>
    <xdr:sp macro="" textlink="">
      <xdr:nvSpPr>
        <xdr:cNvPr id="6" name="正方形/長方形 5"/>
        <xdr:cNvSpPr/>
      </xdr:nvSpPr>
      <xdr:spPr>
        <a:xfrm>
          <a:off x="561975" y="6286499"/>
          <a:ext cx="5105400" cy="18192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22</xdr:row>
      <xdr:rowOff>19050</xdr:rowOff>
    </xdr:from>
    <xdr:to>
      <xdr:col>15</xdr:col>
      <xdr:colOff>228600</xdr:colOff>
      <xdr:row>24</xdr:row>
      <xdr:rowOff>209550</xdr:rowOff>
    </xdr:to>
    <xdr:sp macro="" textlink="">
      <xdr:nvSpPr>
        <xdr:cNvPr id="7" name="正方形/長方形 6"/>
        <xdr:cNvSpPr/>
      </xdr:nvSpPr>
      <xdr:spPr>
        <a:xfrm>
          <a:off x="409575" y="5257800"/>
          <a:ext cx="5248275" cy="666750"/>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1">
              <a:solidFill>
                <a:srgbClr val="FF0000"/>
              </a:solidFill>
            </a:rPr>
            <a:t>給与所得の源泉徴収票の内容を入力する場合は、</a:t>
          </a:r>
          <a:endParaRPr kumimoji="1" lang="en-US" altLang="ja-JP" sz="1100" b="1">
            <a:solidFill>
              <a:srgbClr val="FF0000"/>
            </a:solidFill>
          </a:endParaRPr>
        </a:p>
        <a:p>
          <a:pPr algn="ctr"/>
          <a:r>
            <a:rPr kumimoji="1" lang="ja-JP" altLang="en-US" sz="1100" b="1">
              <a:solidFill>
                <a:srgbClr val="FF0000"/>
              </a:solidFill>
            </a:rPr>
            <a:t>下記「控除対象扶養親族」「</a:t>
          </a:r>
          <a:r>
            <a:rPr kumimoji="1" lang="en-US" altLang="ja-JP" sz="1100" b="1">
              <a:solidFill>
                <a:srgbClr val="FF0000"/>
              </a:solidFill>
            </a:rPr>
            <a:t>16</a:t>
          </a:r>
          <a:r>
            <a:rPr kumimoji="1" lang="ja-JP" altLang="en-US" sz="1100" b="1">
              <a:solidFill>
                <a:srgbClr val="FF0000"/>
              </a:solidFill>
            </a:rPr>
            <a:t>歳未満の扶養親族」より入力してください。</a:t>
          </a:r>
        </a:p>
      </xdr:txBody>
    </xdr:sp>
    <xdr:clientData/>
  </xdr:twoCellAnchor>
  <xdr:twoCellAnchor editAs="oneCell">
    <xdr:from>
      <xdr:col>21</xdr:col>
      <xdr:colOff>95250</xdr:colOff>
      <xdr:row>8</xdr:row>
      <xdr:rowOff>27490</xdr:rowOff>
    </xdr:from>
    <xdr:to>
      <xdr:col>41</xdr:col>
      <xdr:colOff>57150</xdr:colOff>
      <xdr:row>29</xdr:row>
      <xdr:rowOff>85725</xdr:rowOff>
    </xdr:to>
    <xdr:pic>
      <xdr:nvPicPr>
        <xdr:cNvPr id="8" name="図 7"/>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994" t="14567" r="31695" b="25100"/>
        <a:stretch/>
      </xdr:blipFill>
      <xdr:spPr>
        <a:xfrm>
          <a:off x="7696200" y="1694365"/>
          <a:ext cx="7200900" cy="5058860"/>
        </a:xfrm>
        <a:prstGeom prst="rect">
          <a:avLst/>
        </a:prstGeom>
        <a:ln>
          <a:solidFill>
            <a:schemeClr val="tx2"/>
          </a:solidFill>
        </a:ln>
      </xdr:spPr>
    </xdr:pic>
    <xdr:clientData/>
  </xdr:twoCellAnchor>
  <xdr:twoCellAnchor>
    <xdr:from>
      <xdr:col>29</xdr:col>
      <xdr:colOff>19050</xdr:colOff>
      <xdr:row>19</xdr:row>
      <xdr:rowOff>209550</xdr:rowOff>
    </xdr:from>
    <xdr:to>
      <xdr:col>41</xdr:col>
      <xdr:colOff>47625</xdr:colOff>
      <xdr:row>25</xdr:row>
      <xdr:rowOff>85725</xdr:rowOff>
    </xdr:to>
    <xdr:sp macro="" textlink="">
      <xdr:nvSpPr>
        <xdr:cNvPr id="9" name="正方形/長方形 8"/>
        <xdr:cNvSpPr/>
      </xdr:nvSpPr>
      <xdr:spPr>
        <a:xfrm>
          <a:off x="10515600" y="4495800"/>
          <a:ext cx="4371975" cy="13049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114300</xdr:colOff>
      <xdr:row>13</xdr:row>
      <xdr:rowOff>227515</xdr:rowOff>
    </xdr:from>
    <xdr:to>
      <xdr:col>42</xdr:col>
      <xdr:colOff>295275</xdr:colOff>
      <xdr:row>16</xdr:row>
      <xdr:rowOff>179890</xdr:rowOff>
    </xdr:to>
    <xdr:sp macro="" textlink="">
      <xdr:nvSpPr>
        <xdr:cNvPr id="10" name="正方形/長方形 9"/>
        <xdr:cNvSpPr/>
      </xdr:nvSpPr>
      <xdr:spPr>
        <a:xfrm>
          <a:off x="10248900" y="3085015"/>
          <a:ext cx="5248275" cy="666750"/>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1">
              <a:solidFill>
                <a:srgbClr val="FF0000"/>
              </a:solidFill>
            </a:rPr>
            <a:t>公的年金等の源泉徴収票の内容を入力する場合は、</a:t>
          </a:r>
          <a:endParaRPr kumimoji="1" lang="en-US" altLang="ja-JP" sz="1100" b="1">
            <a:solidFill>
              <a:srgbClr val="FF0000"/>
            </a:solidFill>
          </a:endParaRPr>
        </a:p>
        <a:p>
          <a:pPr algn="ctr"/>
          <a:r>
            <a:rPr kumimoji="1" lang="ja-JP" altLang="en-US" sz="1100" b="1">
              <a:solidFill>
                <a:srgbClr val="FF0000"/>
              </a:solidFill>
            </a:rPr>
            <a:t>下記「控除対象扶養親族」「</a:t>
          </a:r>
          <a:r>
            <a:rPr kumimoji="1" lang="en-US" altLang="ja-JP" sz="1100" b="1">
              <a:solidFill>
                <a:srgbClr val="FF0000"/>
              </a:solidFill>
            </a:rPr>
            <a:t>16</a:t>
          </a:r>
          <a:r>
            <a:rPr kumimoji="1" lang="ja-JP" altLang="en-US" sz="1100" b="1">
              <a:solidFill>
                <a:srgbClr val="FF0000"/>
              </a:solidFill>
            </a:rPr>
            <a:t>歳未満の扶養親族」より入力してください。</a:t>
          </a:r>
        </a:p>
      </xdr:txBody>
    </xdr:sp>
    <xdr:clientData/>
  </xdr:twoCellAnchor>
  <xdr:twoCellAnchor>
    <xdr:from>
      <xdr:col>25</xdr:col>
      <xdr:colOff>57150</xdr:colOff>
      <xdr:row>0</xdr:row>
      <xdr:rowOff>66675</xdr:rowOff>
    </xdr:from>
    <xdr:to>
      <xdr:col>30</xdr:col>
      <xdr:colOff>304800</xdr:colOff>
      <xdr:row>4</xdr:row>
      <xdr:rowOff>219075</xdr:rowOff>
    </xdr:to>
    <xdr:sp macro="" textlink="">
      <xdr:nvSpPr>
        <xdr:cNvPr id="11" name="正方形/長方形 10">
          <a:hlinkClick xmlns:r="http://schemas.openxmlformats.org/officeDocument/2006/relationships" r:id="rId4"/>
        </xdr:cNvPr>
        <xdr:cNvSpPr/>
      </xdr:nvSpPr>
      <xdr:spPr>
        <a:xfrm>
          <a:off x="9105900" y="66675"/>
          <a:ext cx="2057400" cy="1104900"/>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400" b="1"/>
            <a:t>もどる</a:t>
          </a:r>
          <a:endParaRPr kumimoji="1" lang="en-US" altLang="ja-JP" sz="2400" b="1"/>
        </a:p>
        <a:p>
          <a:pPr algn="ctr"/>
          <a:r>
            <a:rPr kumimoji="1" lang="ja-JP" altLang="en-US" sz="1400" b="1"/>
            <a:t>扶養控除入力画面へ</a:t>
          </a:r>
        </a:p>
      </xdr:txBody>
    </xdr:sp>
    <xdr:clientData/>
  </xdr:twoCellAnchor>
  <xdr:twoCellAnchor>
    <xdr:from>
      <xdr:col>5</xdr:col>
      <xdr:colOff>209550</xdr:colOff>
      <xdr:row>7</xdr:row>
      <xdr:rowOff>228600</xdr:rowOff>
    </xdr:from>
    <xdr:to>
      <xdr:col>6</xdr:col>
      <xdr:colOff>123825</xdr:colOff>
      <xdr:row>9</xdr:row>
      <xdr:rowOff>104775</xdr:rowOff>
    </xdr:to>
    <xdr:sp macro="" textlink="">
      <xdr:nvSpPr>
        <xdr:cNvPr id="12" name="テキスト ボックス 11"/>
        <xdr:cNvSpPr txBox="1"/>
      </xdr:nvSpPr>
      <xdr:spPr>
        <a:xfrm>
          <a:off x="2019300" y="1895475"/>
          <a:ext cx="2762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7</a:t>
          </a:r>
          <a:endParaRPr kumimoji="1" lang="ja-JP" altLang="en-US" sz="1600" b="1">
            <a:solidFill>
              <a:srgbClr val="FF0000"/>
            </a:solidFill>
          </a:endParaRPr>
        </a:p>
      </xdr:txBody>
    </xdr:sp>
    <xdr:clientData/>
  </xdr:twoCellAnchor>
  <xdr:twoCellAnchor>
    <xdr:from>
      <xdr:col>28</xdr:col>
      <xdr:colOff>190500</xdr:colOff>
      <xdr:row>7</xdr:row>
      <xdr:rowOff>219075</xdr:rowOff>
    </xdr:from>
    <xdr:to>
      <xdr:col>29</xdr:col>
      <xdr:colOff>104775</xdr:colOff>
      <xdr:row>9</xdr:row>
      <xdr:rowOff>95250</xdr:rowOff>
    </xdr:to>
    <xdr:sp macro="" textlink="">
      <xdr:nvSpPr>
        <xdr:cNvPr id="14" name="テキスト ボックス 13"/>
        <xdr:cNvSpPr txBox="1"/>
      </xdr:nvSpPr>
      <xdr:spPr>
        <a:xfrm>
          <a:off x="10325100" y="1885950"/>
          <a:ext cx="2762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7</a:t>
          </a:r>
          <a:endParaRPr kumimoji="1" lang="ja-JP" altLang="en-US" sz="1600" b="1">
            <a:solidFill>
              <a:srgbClr val="FF0000"/>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95250</xdr:colOff>
      <xdr:row>0</xdr:row>
      <xdr:rowOff>76200</xdr:rowOff>
    </xdr:from>
    <xdr:to>
      <xdr:col>19</xdr:col>
      <xdr:colOff>200025</xdr:colOff>
      <xdr:row>2</xdr:row>
      <xdr:rowOff>219075</xdr:rowOff>
    </xdr:to>
    <xdr:sp macro="" textlink="">
      <xdr:nvSpPr>
        <xdr:cNvPr id="2" name="正方形/長方形 1"/>
        <xdr:cNvSpPr/>
      </xdr:nvSpPr>
      <xdr:spPr>
        <a:xfrm>
          <a:off x="95250" y="76200"/>
          <a:ext cx="4810125" cy="619125"/>
        </a:xfrm>
        <a:prstGeom prst="rect">
          <a:avLst/>
        </a:prstGeom>
        <a:solidFill>
          <a:schemeClr val="accent1">
            <a:lumMod val="20000"/>
            <a:lumOff val="80000"/>
          </a:schemeClr>
        </a:solidFill>
        <a:ln w="190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2000" b="1">
              <a:solidFill>
                <a:sysClr val="windowText" lastClr="000000"/>
              </a:solidFill>
            </a:rPr>
            <a:t>《 </a:t>
          </a:r>
          <a:r>
            <a:rPr kumimoji="1" lang="ja-JP" altLang="en-US" sz="2000" b="1">
              <a:solidFill>
                <a:sysClr val="windowText" lastClr="000000"/>
              </a:solidFill>
            </a:rPr>
            <a:t>医療費控除の記入例 </a:t>
          </a:r>
          <a:r>
            <a:rPr kumimoji="1" lang="en-US" altLang="ja-JP" sz="2000" b="1">
              <a:solidFill>
                <a:sysClr val="windowText" lastClr="000000"/>
              </a:solidFill>
            </a:rPr>
            <a:t>》</a:t>
          </a:r>
          <a:endParaRPr kumimoji="1" lang="ja-JP" altLang="en-US" sz="2000" b="1">
            <a:solidFill>
              <a:sysClr val="windowText" lastClr="000000"/>
            </a:solidFill>
          </a:endParaRPr>
        </a:p>
      </xdr:txBody>
    </xdr:sp>
    <xdr:clientData/>
  </xdr:twoCellAnchor>
  <xdr:twoCellAnchor editAs="oneCell">
    <xdr:from>
      <xdr:col>21</xdr:col>
      <xdr:colOff>76200</xdr:colOff>
      <xdr:row>5</xdr:row>
      <xdr:rowOff>172288</xdr:rowOff>
    </xdr:from>
    <xdr:to>
      <xdr:col>44</xdr:col>
      <xdr:colOff>0</xdr:colOff>
      <xdr:row>14</xdr:row>
      <xdr:rowOff>76201</xdr:rowOff>
    </xdr:to>
    <xdr:pic>
      <xdr:nvPicPr>
        <xdr:cNvPr id="3" name="図 2"/>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24609" t="31852" r="7638" b="37818"/>
        <a:stretch/>
      </xdr:blipFill>
      <xdr:spPr>
        <a:xfrm>
          <a:off x="5269157" y="1362913"/>
          <a:ext cx="5611324" cy="2047038"/>
        </a:xfrm>
        <a:prstGeom prst="rect">
          <a:avLst/>
        </a:prstGeom>
        <a:ln>
          <a:solidFill>
            <a:schemeClr val="tx2"/>
          </a:solidFill>
        </a:ln>
        <a:effectLst>
          <a:outerShdw blurRad="50800" dist="38100" dir="5400000" algn="t" rotWithShape="0">
            <a:prstClr val="black">
              <a:alpha val="40000"/>
            </a:prstClr>
          </a:outerShdw>
        </a:effectLst>
      </xdr:spPr>
    </xdr:pic>
    <xdr:clientData/>
  </xdr:twoCellAnchor>
  <xdr:twoCellAnchor editAs="oneCell">
    <xdr:from>
      <xdr:col>2</xdr:col>
      <xdr:colOff>76200</xdr:colOff>
      <xdr:row>12</xdr:row>
      <xdr:rowOff>63329</xdr:rowOff>
    </xdr:from>
    <xdr:to>
      <xdr:col>29</xdr:col>
      <xdr:colOff>123826</xdr:colOff>
      <xdr:row>32</xdr:row>
      <xdr:rowOff>228599</xdr:rowOff>
    </xdr:to>
    <xdr:pic>
      <xdr:nvPicPr>
        <xdr:cNvPr id="4" name="図 3"/>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sharpenSoften amount="25000"/>
                  </a14:imgEffect>
                </a14:imgLayer>
              </a14:imgProps>
            </a:ext>
          </a:extLst>
        </a:blip>
        <a:srcRect l="10579" t="18824" r="9365" b="436"/>
        <a:stretch/>
      </xdr:blipFill>
      <xdr:spPr>
        <a:xfrm>
          <a:off x="571500" y="2444579"/>
          <a:ext cx="6734176" cy="4927770"/>
        </a:xfrm>
        <a:prstGeom prst="rect">
          <a:avLst/>
        </a:prstGeom>
        <a:ln>
          <a:solidFill>
            <a:schemeClr val="tx2"/>
          </a:solidFill>
        </a:ln>
        <a:effectLst>
          <a:outerShdw blurRad="50800" dist="38100" dir="18900000" algn="bl" rotWithShape="0">
            <a:prstClr val="black">
              <a:alpha val="40000"/>
            </a:prstClr>
          </a:outerShdw>
        </a:effectLst>
      </xdr:spPr>
    </xdr:pic>
    <xdr:clientData/>
  </xdr:twoCellAnchor>
  <xdr:twoCellAnchor>
    <xdr:from>
      <xdr:col>35</xdr:col>
      <xdr:colOff>200025</xdr:colOff>
      <xdr:row>11</xdr:row>
      <xdr:rowOff>161926</xdr:rowOff>
    </xdr:from>
    <xdr:to>
      <xdr:col>43</xdr:col>
      <xdr:colOff>133350</xdr:colOff>
      <xdr:row>13</xdr:row>
      <xdr:rowOff>123825</xdr:rowOff>
    </xdr:to>
    <xdr:sp macro="" textlink="">
      <xdr:nvSpPr>
        <xdr:cNvPr id="5" name="正方形/長方形 4"/>
        <xdr:cNvSpPr/>
      </xdr:nvSpPr>
      <xdr:spPr>
        <a:xfrm>
          <a:off x="8867775" y="2305051"/>
          <a:ext cx="1914525" cy="438149"/>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114300</xdr:colOff>
      <xdr:row>19</xdr:row>
      <xdr:rowOff>95250</xdr:rowOff>
    </xdr:from>
    <xdr:to>
      <xdr:col>23</xdr:col>
      <xdr:colOff>190500</xdr:colOff>
      <xdr:row>20</xdr:row>
      <xdr:rowOff>152400</xdr:rowOff>
    </xdr:to>
    <xdr:sp macro="" textlink="">
      <xdr:nvSpPr>
        <xdr:cNvPr id="6" name="正方形/長方形 5"/>
        <xdr:cNvSpPr/>
      </xdr:nvSpPr>
      <xdr:spPr>
        <a:xfrm>
          <a:off x="3829050" y="4143375"/>
          <a:ext cx="2057400" cy="295275"/>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104775</xdr:colOff>
      <xdr:row>19</xdr:row>
      <xdr:rowOff>114300</xdr:rowOff>
    </xdr:from>
    <xdr:to>
      <xdr:col>19</xdr:col>
      <xdr:colOff>38100</xdr:colOff>
      <xdr:row>20</xdr:row>
      <xdr:rowOff>180975</xdr:rowOff>
    </xdr:to>
    <xdr:sp macro="" textlink="">
      <xdr:nvSpPr>
        <xdr:cNvPr id="7" name="テキスト ボックス 6"/>
        <xdr:cNvSpPr txBox="1"/>
      </xdr:nvSpPr>
      <xdr:spPr>
        <a:xfrm>
          <a:off x="3819525" y="4638675"/>
          <a:ext cx="9239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１，０６８</a:t>
          </a:r>
        </a:p>
      </xdr:txBody>
    </xdr:sp>
    <xdr:clientData/>
  </xdr:twoCellAnchor>
  <xdr:twoCellAnchor>
    <xdr:from>
      <xdr:col>19</xdr:col>
      <xdr:colOff>152400</xdr:colOff>
      <xdr:row>19</xdr:row>
      <xdr:rowOff>114300</xdr:rowOff>
    </xdr:from>
    <xdr:to>
      <xdr:col>23</xdr:col>
      <xdr:colOff>85725</xdr:colOff>
      <xdr:row>20</xdr:row>
      <xdr:rowOff>180975</xdr:rowOff>
    </xdr:to>
    <xdr:sp macro="" textlink="">
      <xdr:nvSpPr>
        <xdr:cNvPr id="8" name="テキスト ボックス 7"/>
        <xdr:cNvSpPr txBox="1"/>
      </xdr:nvSpPr>
      <xdr:spPr>
        <a:xfrm>
          <a:off x="4857750" y="4638675"/>
          <a:ext cx="9239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１，０６８</a:t>
          </a:r>
        </a:p>
      </xdr:txBody>
    </xdr:sp>
    <xdr:clientData/>
  </xdr:twoCellAnchor>
  <xdr:twoCellAnchor>
    <xdr:from>
      <xdr:col>2</xdr:col>
      <xdr:colOff>219075</xdr:colOff>
      <xdr:row>24</xdr:row>
      <xdr:rowOff>133350</xdr:rowOff>
    </xdr:from>
    <xdr:to>
      <xdr:col>8</xdr:col>
      <xdr:colOff>9525</xdr:colOff>
      <xdr:row>25</xdr:row>
      <xdr:rowOff>200025</xdr:rowOff>
    </xdr:to>
    <xdr:sp macro="" textlink="">
      <xdr:nvSpPr>
        <xdr:cNvPr id="9" name="テキスト ボックス 8"/>
        <xdr:cNvSpPr txBox="1"/>
      </xdr:nvSpPr>
      <xdr:spPr>
        <a:xfrm>
          <a:off x="714375" y="5372100"/>
          <a:ext cx="1276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南風原　太郎</a:t>
          </a:r>
        </a:p>
      </xdr:txBody>
    </xdr:sp>
    <xdr:clientData/>
  </xdr:twoCellAnchor>
  <xdr:twoCellAnchor>
    <xdr:from>
      <xdr:col>2</xdr:col>
      <xdr:colOff>238125</xdr:colOff>
      <xdr:row>27</xdr:row>
      <xdr:rowOff>190500</xdr:rowOff>
    </xdr:from>
    <xdr:to>
      <xdr:col>8</xdr:col>
      <xdr:colOff>28575</xdr:colOff>
      <xdr:row>29</xdr:row>
      <xdr:rowOff>19050</xdr:rowOff>
    </xdr:to>
    <xdr:sp macro="" textlink="">
      <xdr:nvSpPr>
        <xdr:cNvPr id="11" name="テキスト ボックス 10"/>
        <xdr:cNvSpPr txBox="1"/>
      </xdr:nvSpPr>
      <xdr:spPr>
        <a:xfrm>
          <a:off x="733425" y="6143625"/>
          <a:ext cx="1276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南風原　花子</a:t>
          </a:r>
        </a:p>
      </xdr:txBody>
    </xdr:sp>
    <xdr:clientData/>
  </xdr:twoCellAnchor>
  <xdr:twoCellAnchor>
    <xdr:from>
      <xdr:col>2</xdr:col>
      <xdr:colOff>219075</xdr:colOff>
      <xdr:row>30</xdr:row>
      <xdr:rowOff>228600</xdr:rowOff>
    </xdr:from>
    <xdr:to>
      <xdr:col>8</xdr:col>
      <xdr:colOff>9525</xdr:colOff>
      <xdr:row>32</xdr:row>
      <xdr:rowOff>57150</xdr:rowOff>
    </xdr:to>
    <xdr:sp macro="" textlink="">
      <xdr:nvSpPr>
        <xdr:cNvPr id="12" name="テキスト ボックス 11"/>
        <xdr:cNvSpPr txBox="1"/>
      </xdr:nvSpPr>
      <xdr:spPr>
        <a:xfrm>
          <a:off x="714375" y="6896100"/>
          <a:ext cx="1276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南風原　みなみ</a:t>
          </a:r>
        </a:p>
      </xdr:txBody>
    </xdr:sp>
    <xdr:clientData/>
  </xdr:twoCellAnchor>
  <xdr:twoCellAnchor>
    <xdr:from>
      <xdr:col>7</xdr:col>
      <xdr:colOff>238125</xdr:colOff>
      <xdr:row>24</xdr:row>
      <xdr:rowOff>142875</xdr:rowOff>
    </xdr:from>
    <xdr:to>
      <xdr:col>13</xdr:col>
      <xdr:colOff>28575</xdr:colOff>
      <xdr:row>25</xdr:row>
      <xdr:rowOff>209550</xdr:rowOff>
    </xdr:to>
    <xdr:sp macro="" textlink="">
      <xdr:nvSpPr>
        <xdr:cNvPr id="13" name="テキスト ボックス 12"/>
        <xdr:cNvSpPr txBox="1"/>
      </xdr:nvSpPr>
      <xdr:spPr>
        <a:xfrm>
          <a:off x="1971675" y="5381625"/>
          <a:ext cx="1276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＊＊＊病院</a:t>
          </a:r>
        </a:p>
      </xdr:txBody>
    </xdr:sp>
    <xdr:clientData/>
  </xdr:twoCellAnchor>
  <xdr:twoCellAnchor>
    <xdr:from>
      <xdr:col>7</xdr:col>
      <xdr:colOff>228600</xdr:colOff>
      <xdr:row>25</xdr:row>
      <xdr:rowOff>161925</xdr:rowOff>
    </xdr:from>
    <xdr:to>
      <xdr:col>13</xdr:col>
      <xdr:colOff>228600</xdr:colOff>
      <xdr:row>26</xdr:row>
      <xdr:rowOff>228600</xdr:rowOff>
    </xdr:to>
    <xdr:sp macro="" textlink="">
      <xdr:nvSpPr>
        <xdr:cNvPr id="14" name="テキスト ボックス 13"/>
        <xdr:cNvSpPr txBox="1"/>
      </xdr:nvSpPr>
      <xdr:spPr>
        <a:xfrm>
          <a:off x="1962150" y="5638800"/>
          <a:ext cx="14859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○○クリニック</a:t>
          </a:r>
        </a:p>
      </xdr:txBody>
    </xdr:sp>
    <xdr:clientData/>
  </xdr:twoCellAnchor>
  <xdr:twoCellAnchor>
    <xdr:from>
      <xdr:col>7</xdr:col>
      <xdr:colOff>219075</xdr:colOff>
      <xdr:row>26</xdr:row>
      <xdr:rowOff>161925</xdr:rowOff>
    </xdr:from>
    <xdr:to>
      <xdr:col>13</xdr:col>
      <xdr:colOff>219075</xdr:colOff>
      <xdr:row>27</xdr:row>
      <xdr:rowOff>228600</xdr:rowOff>
    </xdr:to>
    <xdr:sp macro="" textlink="">
      <xdr:nvSpPr>
        <xdr:cNvPr id="15" name="テキスト ボックス 14"/>
        <xdr:cNvSpPr txBox="1"/>
      </xdr:nvSpPr>
      <xdr:spPr>
        <a:xfrm>
          <a:off x="1952625" y="5876925"/>
          <a:ext cx="14859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△△△薬局</a:t>
          </a:r>
        </a:p>
      </xdr:txBody>
    </xdr:sp>
    <xdr:clientData/>
  </xdr:twoCellAnchor>
  <xdr:twoCellAnchor>
    <xdr:from>
      <xdr:col>7</xdr:col>
      <xdr:colOff>209550</xdr:colOff>
      <xdr:row>27</xdr:row>
      <xdr:rowOff>180975</xdr:rowOff>
    </xdr:from>
    <xdr:to>
      <xdr:col>13</xdr:col>
      <xdr:colOff>0</xdr:colOff>
      <xdr:row>29</xdr:row>
      <xdr:rowOff>9525</xdr:rowOff>
    </xdr:to>
    <xdr:sp macro="" textlink="">
      <xdr:nvSpPr>
        <xdr:cNvPr id="23" name="テキスト ボックス 22"/>
        <xdr:cNvSpPr txBox="1"/>
      </xdr:nvSpPr>
      <xdr:spPr>
        <a:xfrm>
          <a:off x="1943100" y="6134100"/>
          <a:ext cx="1276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＊＊＊内科</a:t>
          </a:r>
        </a:p>
      </xdr:txBody>
    </xdr:sp>
    <xdr:clientData/>
  </xdr:twoCellAnchor>
  <xdr:twoCellAnchor>
    <xdr:from>
      <xdr:col>7</xdr:col>
      <xdr:colOff>228600</xdr:colOff>
      <xdr:row>28</xdr:row>
      <xdr:rowOff>190500</xdr:rowOff>
    </xdr:from>
    <xdr:to>
      <xdr:col>13</xdr:col>
      <xdr:colOff>228600</xdr:colOff>
      <xdr:row>30</xdr:row>
      <xdr:rowOff>19050</xdr:rowOff>
    </xdr:to>
    <xdr:sp macro="" textlink="">
      <xdr:nvSpPr>
        <xdr:cNvPr id="24" name="テキスト ボックス 23"/>
        <xdr:cNvSpPr txBox="1"/>
      </xdr:nvSpPr>
      <xdr:spPr>
        <a:xfrm>
          <a:off x="1962150" y="6381750"/>
          <a:ext cx="14859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□□薬局</a:t>
          </a:r>
        </a:p>
      </xdr:txBody>
    </xdr:sp>
    <xdr:clientData/>
  </xdr:twoCellAnchor>
  <xdr:twoCellAnchor>
    <xdr:from>
      <xdr:col>7</xdr:col>
      <xdr:colOff>209550</xdr:colOff>
      <xdr:row>31</xdr:row>
      <xdr:rowOff>219075</xdr:rowOff>
    </xdr:from>
    <xdr:to>
      <xdr:col>13</xdr:col>
      <xdr:colOff>209550</xdr:colOff>
      <xdr:row>33</xdr:row>
      <xdr:rowOff>47625</xdr:rowOff>
    </xdr:to>
    <xdr:sp macro="" textlink="">
      <xdr:nvSpPr>
        <xdr:cNvPr id="25" name="テキスト ボックス 24"/>
        <xdr:cNvSpPr txBox="1"/>
      </xdr:nvSpPr>
      <xdr:spPr>
        <a:xfrm>
          <a:off x="1943100" y="7124700"/>
          <a:ext cx="14859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□□薬局</a:t>
          </a:r>
        </a:p>
      </xdr:txBody>
    </xdr:sp>
    <xdr:clientData/>
  </xdr:twoCellAnchor>
  <xdr:twoCellAnchor>
    <xdr:from>
      <xdr:col>7</xdr:col>
      <xdr:colOff>161925</xdr:colOff>
      <xdr:row>30</xdr:row>
      <xdr:rowOff>200025</xdr:rowOff>
    </xdr:from>
    <xdr:to>
      <xdr:col>12</xdr:col>
      <xdr:colOff>200025</xdr:colOff>
      <xdr:row>32</xdr:row>
      <xdr:rowOff>28575</xdr:rowOff>
    </xdr:to>
    <xdr:sp macro="" textlink="">
      <xdr:nvSpPr>
        <xdr:cNvPr id="26" name="テキスト ボックス 25"/>
        <xdr:cNvSpPr txBox="1"/>
      </xdr:nvSpPr>
      <xdr:spPr>
        <a:xfrm>
          <a:off x="1895475" y="6867525"/>
          <a:ext cx="1276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＊＊＊病院</a:t>
          </a:r>
        </a:p>
      </xdr:txBody>
    </xdr:sp>
    <xdr:clientData/>
  </xdr:twoCellAnchor>
  <xdr:twoCellAnchor>
    <xdr:from>
      <xdr:col>7</xdr:col>
      <xdr:colOff>228600</xdr:colOff>
      <xdr:row>29</xdr:row>
      <xdr:rowOff>190500</xdr:rowOff>
    </xdr:from>
    <xdr:to>
      <xdr:col>13</xdr:col>
      <xdr:colOff>228600</xdr:colOff>
      <xdr:row>31</xdr:row>
      <xdr:rowOff>19050</xdr:rowOff>
    </xdr:to>
    <xdr:sp macro="" textlink="">
      <xdr:nvSpPr>
        <xdr:cNvPr id="27" name="テキスト ボックス 26"/>
        <xdr:cNvSpPr txBox="1"/>
      </xdr:nvSpPr>
      <xdr:spPr>
        <a:xfrm>
          <a:off x="1962150" y="6619875"/>
          <a:ext cx="14859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○○クリニック</a:t>
          </a:r>
        </a:p>
      </xdr:txBody>
    </xdr:sp>
    <xdr:clientData/>
  </xdr:twoCellAnchor>
  <xdr:twoCellAnchor>
    <xdr:from>
      <xdr:col>19</xdr:col>
      <xdr:colOff>104775</xdr:colOff>
      <xdr:row>24</xdr:row>
      <xdr:rowOff>152400</xdr:rowOff>
    </xdr:from>
    <xdr:to>
      <xdr:col>25</xdr:col>
      <xdr:colOff>104775</xdr:colOff>
      <xdr:row>25</xdr:row>
      <xdr:rowOff>219075</xdr:rowOff>
    </xdr:to>
    <xdr:sp macro="" textlink="">
      <xdr:nvSpPr>
        <xdr:cNvPr id="28" name="テキスト ボックス 27"/>
        <xdr:cNvSpPr txBox="1"/>
      </xdr:nvSpPr>
      <xdr:spPr>
        <a:xfrm>
          <a:off x="4810125" y="5391150"/>
          <a:ext cx="14859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accent5">
                  <a:lumMod val="75000"/>
                </a:schemeClr>
              </a:solidFill>
            </a:rPr>
            <a:t>１４，５００</a:t>
          </a:r>
        </a:p>
      </xdr:txBody>
    </xdr:sp>
    <xdr:clientData/>
  </xdr:twoCellAnchor>
  <xdr:twoCellAnchor>
    <xdr:from>
      <xdr:col>19</xdr:col>
      <xdr:colOff>104775</xdr:colOff>
      <xdr:row>25</xdr:row>
      <xdr:rowOff>152400</xdr:rowOff>
    </xdr:from>
    <xdr:to>
      <xdr:col>25</xdr:col>
      <xdr:colOff>104775</xdr:colOff>
      <xdr:row>26</xdr:row>
      <xdr:rowOff>219075</xdr:rowOff>
    </xdr:to>
    <xdr:sp macro="" textlink="">
      <xdr:nvSpPr>
        <xdr:cNvPr id="29" name="テキスト ボックス 28"/>
        <xdr:cNvSpPr txBox="1"/>
      </xdr:nvSpPr>
      <xdr:spPr>
        <a:xfrm>
          <a:off x="4810125" y="5629275"/>
          <a:ext cx="14859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accent5">
                  <a:lumMod val="75000"/>
                </a:schemeClr>
              </a:solidFill>
            </a:rPr>
            <a:t>１５，２５０</a:t>
          </a:r>
        </a:p>
      </xdr:txBody>
    </xdr:sp>
    <xdr:clientData/>
  </xdr:twoCellAnchor>
  <xdr:twoCellAnchor>
    <xdr:from>
      <xdr:col>20</xdr:col>
      <xdr:colOff>0</xdr:colOff>
      <xdr:row>26</xdr:row>
      <xdr:rowOff>161925</xdr:rowOff>
    </xdr:from>
    <xdr:to>
      <xdr:col>26</xdr:col>
      <xdr:colOff>0</xdr:colOff>
      <xdr:row>27</xdr:row>
      <xdr:rowOff>228600</xdr:rowOff>
    </xdr:to>
    <xdr:sp macro="" textlink="">
      <xdr:nvSpPr>
        <xdr:cNvPr id="30" name="テキスト ボックス 29"/>
        <xdr:cNvSpPr txBox="1"/>
      </xdr:nvSpPr>
      <xdr:spPr>
        <a:xfrm>
          <a:off x="4953000" y="5876925"/>
          <a:ext cx="14859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accent5">
                  <a:lumMod val="75000"/>
                </a:schemeClr>
              </a:solidFill>
            </a:rPr>
            <a:t>５，５００</a:t>
          </a:r>
        </a:p>
      </xdr:txBody>
    </xdr:sp>
    <xdr:clientData/>
  </xdr:twoCellAnchor>
  <xdr:twoCellAnchor>
    <xdr:from>
      <xdr:col>19</xdr:col>
      <xdr:colOff>238125</xdr:colOff>
      <xdr:row>31</xdr:row>
      <xdr:rowOff>180975</xdr:rowOff>
    </xdr:from>
    <xdr:to>
      <xdr:col>25</xdr:col>
      <xdr:colOff>238125</xdr:colOff>
      <xdr:row>33</xdr:row>
      <xdr:rowOff>9525</xdr:rowOff>
    </xdr:to>
    <xdr:sp macro="" textlink="">
      <xdr:nvSpPr>
        <xdr:cNvPr id="31" name="テキスト ボックス 30"/>
        <xdr:cNvSpPr txBox="1"/>
      </xdr:nvSpPr>
      <xdr:spPr>
        <a:xfrm>
          <a:off x="4943475" y="7086600"/>
          <a:ext cx="14859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accent5">
                  <a:lumMod val="75000"/>
                </a:schemeClr>
              </a:solidFill>
            </a:rPr>
            <a:t>２，５００</a:t>
          </a:r>
        </a:p>
      </xdr:txBody>
    </xdr:sp>
    <xdr:clientData/>
  </xdr:twoCellAnchor>
  <xdr:twoCellAnchor>
    <xdr:from>
      <xdr:col>20</xdr:col>
      <xdr:colOff>9525</xdr:colOff>
      <xdr:row>28</xdr:row>
      <xdr:rowOff>200025</xdr:rowOff>
    </xdr:from>
    <xdr:to>
      <xdr:col>26</xdr:col>
      <xdr:colOff>9525</xdr:colOff>
      <xdr:row>30</xdr:row>
      <xdr:rowOff>28575</xdr:rowOff>
    </xdr:to>
    <xdr:sp macro="" textlink="">
      <xdr:nvSpPr>
        <xdr:cNvPr id="32" name="テキスト ボックス 31"/>
        <xdr:cNvSpPr txBox="1"/>
      </xdr:nvSpPr>
      <xdr:spPr>
        <a:xfrm>
          <a:off x="4962525" y="6391275"/>
          <a:ext cx="14859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accent5">
                  <a:lumMod val="75000"/>
                </a:schemeClr>
              </a:solidFill>
            </a:rPr>
            <a:t>１，５００</a:t>
          </a:r>
        </a:p>
      </xdr:txBody>
    </xdr:sp>
    <xdr:clientData/>
  </xdr:twoCellAnchor>
  <xdr:twoCellAnchor>
    <xdr:from>
      <xdr:col>19</xdr:col>
      <xdr:colOff>114300</xdr:colOff>
      <xdr:row>29</xdr:row>
      <xdr:rowOff>190500</xdr:rowOff>
    </xdr:from>
    <xdr:to>
      <xdr:col>25</xdr:col>
      <xdr:colOff>114300</xdr:colOff>
      <xdr:row>31</xdr:row>
      <xdr:rowOff>19050</xdr:rowOff>
    </xdr:to>
    <xdr:sp macro="" textlink="">
      <xdr:nvSpPr>
        <xdr:cNvPr id="33" name="テキスト ボックス 32"/>
        <xdr:cNvSpPr txBox="1"/>
      </xdr:nvSpPr>
      <xdr:spPr>
        <a:xfrm>
          <a:off x="4819650" y="6619875"/>
          <a:ext cx="14859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accent5">
                  <a:lumMod val="75000"/>
                </a:schemeClr>
              </a:solidFill>
            </a:rPr>
            <a:t>１５０，５００</a:t>
          </a:r>
        </a:p>
      </xdr:txBody>
    </xdr:sp>
    <xdr:clientData/>
  </xdr:twoCellAnchor>
  <xdr:twoCellAnchor>
    <xdr:from>
      <xdr:col>19</xdr:col>
      <xdr:colOff>133350</xdr:colOff>
      <xdr:row>27</xdr:row>
      <xdr:rowOff>161925</xdr:rowOff>
    </xdr:from>
    <xdr:to>
      <xdr:col>25</xdr:col>
      <xdr:colOff>133350</xdr:colOff>
      <xdr:row>28</xdr:row>
      <xdr:rowOff>228600</xdr:rowOff>
    </xdr:to>
    <xdr:sp macro="" textlink="">
      <xdr:nvSpPr>
        <xdr:cNvPr id="34" name="テキスト ボックス 33"/>
        <xdr:cNvSpPr txBox="1"/>
      </xdr:nvSpPr>
      <xdr:spPr>
        <a:xfrm>
          <a:off x="4838700" y="6115050"/>
          <a:ext cx="14859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accent5">
                  <a:lumMod val="75000"/>
                </a:schemeClr>
              </a:solidFill>
            </a:rPr>
            <a:t>１２，５００</a:t>
          </a:r>
        </a:p>
      </xdr:txBody>
    </xdr:sp>
    <xdr:clientData/>
  </xdr:twoCellAnchor>
  <xdr:twoCellAnchor>
    <xdr:from>
      <xdr:col>19</xdr:col>
      <xdr:colOff>238125</xdr:colOff>
      <xdr:row>30</xdr:row>
      <xdr:rowOff>200025</xdr:rowOff>
    </xdr:from>
    <xdr:to>
      <xdr:col>25</xdr:col>
      <xdr:colOff>238125</xdr:colOff>
      <xdr:row>32</xdr:row>
      <xdr:rowOff>28575</xdr:rowOff>
    </xdr:to>
    <xdr:sp macro="" textlink="">
      <xdr:nvSpPr>
        <xdr:cNvPr id="35" name="テキスト ボックス 34"/>
        <xdr:cNvSpPr txBox="1"/>
      </xdr:nvSpPr>
      <xdr:spPr>
        <a:xfrm>
          <a:off x="4943475" y="6867525"/>
          <a:ext cx="14859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accent5">
                  <a:lumMod val="75000"/>
                </a:schemeClr>
              </a:solidFill>
            </a:rPr>
            <a:t>６，５００</a:t>
          </a:r>
        </a:p>
      </xdr:txBody>
    </xdr:sp>
    <xdr:clientData/>
  </xdr:twoCellAnchor>
  <xdr:twoCellAnchor>
    <xdr:from>
      <xdr:col>23</xdr:col>
      <xdr:colOff>228600</xdr:colOff>
      <xdr:row>29</xdr:row>
      <xdr:rowOff>209550</xdr:rowOff>
    </xdr:from>
    <xdr:to>
      <xdr:col>29</xdr:col>
      <xdr:colOff>228600</xdr:colOff>
      <xdr:row>31</xdr:row>
      <xdr:rowOff>38100</xdr:rowOff>
    </xdr:to>
    <xdr:sp macro="" textlink="">
      <xdr:nvSpPr>
        <xdr:cNvPr id="36" name="テキスト ボックス 35"/>
        <xdr:cNvSpPr txBox="1"/>
      </xdr:nvSpPr>
      <xdr:spPr>
        <a:xfrm>
          <a:off x="5924550" y="6638925"/>
          <a:ext cx="14859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accent5">
                  <a:lumMod val="75000"/>
                </a:schemeClr>
              </a:solidFill>
            </a:rPr>
            <a:t>５５，５００</a:t>
          </a:r>
        </a:p>
      </xdr:txBody>
    </xdr:sp>
    <xdr:clientData/>
  </xdr:twoCellAnchor>
  <xdr:twoCellAnchor>
    <xdr:from>
      <xdr:col>13</xdr:col>
      <xdr:colOff>85725</xdr:colOff>
      <xdr:row>24</xdr:row>
      <xdr:rowOff>66674</xdr:rowOff>
    </xdr:from>
    <xdr:to>
      <xdr:col>15</xdr:col>
      <xdr:colOff>19050</xdr:colOff>
      <xdr:row>25</xdr:row>
      <xdr:rowOff>161924</xdr:rowOff>
    </xdr:to>
    <xdr:sp macro="" textlink="">
      <xdr:nvSpPr>
        <xdr:cNvPr id="37" name="テキスト ボックス 36"/>
        <xdr:cNvSpPr txBox="1"/>
      </xdr:nvSpPr>
      <xdr:spPr>
        <a:xfrm>
          <a:off x="3305175" y="5305424"/>
          <a:ext cx="4286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accent5">
                  <a:lumMod val="75000"/>
                </a:schemeClr>
              </a:solidFill>
            </a:rPr>
            <a:t>✔</a:t>
          </a:r>
        </a:p>
      </xdr:txBody>
    </xdr:sp>
    <xdr:clientData/>
  </xdr:twoCellAnchor>
  <xdr:twoCellAnchor>
    <xdr:from>
      <xdr:col>13</xdr:col>
      <xdr:colOff>95250</xdr:colOff>
      <xdr:row>25</xdr:row>
      <xdr:rowOff>85725</xdr:rowOff>
    </xdr:from>
    <xdr:to>
      <xdr:col>15</xdr:col>
      <xdr:colOff>28575</xdr:colOff>
      <xdr:row>26</xdr:row>
      <xdr:rowOff>180975</xdr:rowOff>
    </xdr:to>
    <xdr:sp macro="" textlink="">
      <xdr:nvSpPr>
        <xdr:cNvPr id="38" name="テキスト ボックス 37"/>
        <xdr:cNvSpPr txBox="1"/>
      </xdr:nvSpPr>
      <xdr:spPr>
        <a:xfrm>
          <a:off x="3314700" y="5562600"/>
          <a:ext cx="4286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accent5">
                  <a:lumMod val="75000"/>
                </a:schemeClr>
              </a:solidFill>
            </a:rPr>
            <a:t>✔</a:t>
          </a:r>
        </a:p>
      </xdr:txBody>
    </xdr:sp>
    <xdr:clientData/>
  </xdr:twoCellAnchor>
  <xdr:twoCellAnchor>
    <xdr:from>
      <xdr:col>13</xdr:col>
      <xdr:colOff>66675</xdr:colOff>
      <xdr:row>26</xdr:row>
      <xdr:rowOff>200025</xdr:rowOff>
    </xdr:from>
    <xdr:to>
      <xdr:col>15</xdr:col>
      <xdr:colOff>0</xdr:colOff>
      <xdr:row>28</xdr:row>
      <xdr:rowOff>57150</xdr:rowOff>
    </xdr:to>
    <xdr:sp macro="" textlink="">
      <xdr:nvSpPr>
        <xdr:cNvPr id="39" name="テキスト ボックス 38"/>
        <xdr:cNvSpPr txBox="1"/>
      </xdr:nvSpPr>
      <xdr:spPr>
        <a:xfrm>
          <a:off x="3286125" y="5915025"/>
          <a:ext cx="4286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accent5">
                  <a:lumMod val="75000"/>
                </a:schemeClr>
              </a:solidFill>
            </a:rPr>
            <a:t>✔</a:t>
          </a:r>
        </a:p>
      </xdr:txBody>
    </xdr:sp>
    <xdr:clientData/>
  </xdr:twoCellAnchor>
  <xdr:twoCellAnchor>
    <xdr:from>
      <xdr:col>13</xdr:col>
      <xdr:colOff>66675</xdr:colOff>
      <xdr:row>27</xdr:row>
      <xdr:rowOff>123825</xdr:rowOff>
    </xdr:from>
    <xdr:to>
      <xdr:col>15</xdr:col>
      <xdr:colOff>0</xdr:colOff>
      <xdr:row>28</xdr:row>
      <xdr:rowOff>219075</xdr:rowOff>
    </xdr:to>
    <xdr:sp macro="" textlink="">
      <xdr:nvSpPr>
        <xdr:cNvPr id="40" name="テキスト ボックス 39"/>
        <xdr:cNvSpPr txBox="1"/>
      </xdr:nvSpPr>
      <xdr:spPr>
        <a:xfrm>
          <a:off x="3286125" y="6076950"/>
          <a:ext cx="4286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accent5">
                  <a:lumMod val="75000"/>
                </a:schemeClr>
              </a:solidFill>
            </a:rPr>
            <a:t>✔</a:t>
          </a:r>
        </a:p>
      </xdr:txBody>
    </xdr:sp>
    <xdr:clientData/>
  </xdr:twoCellAnchor>
  <xdr:twoCellAnchor>
    <xdr:from>
      <xdr:col>13</xdr:col>
      <xdr:colOff>66675</xdr:colOff>
      <xdr:row>28</xdr:row>
      <xdr:rowOff>228600</xdr:rowOff>
    </xdr:from>
    <xdr:to>
      <xdr:col>15</xdr:col>
      <xdr:colOff>0</xdr:colOff>
      <xdr:row>30</xdr:row>
      <xdr:rowOff>85725</xdr:rowOff>
    </xdr:to>
    <xdr:sp macro="" textlink="">
      <xdr:nvSpPr>
        <xdr:cNvPr id="41" name="テキスト ボックス 40"/>
        <xdr:cNvSpPr txBox="1"/>
      </xdr:nvSpPr>
      <xdr:spPr>
        <a:xfrm>
          <a:off x="3286125" y="6419850"/>
          <a:ext cx="4286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accent5">
                  <a:lumMod val="75000"/>
                </a:schemeClr>
              </a:solidFill>
            </a:rPr>
            <a:t>✔</a:t>
          </a:r>
        </a:p>
      </xdr:txBody>
    </xdr:sp>
    <xdr:clientData/>
  </xdr:twoCellAnchor>
  <xdr:twoCellAnchor>
    <xdr:from>
      <xdr:col>15</xdr:col>
      <xdr:colOff>209550</xdr:colOff>
      <xdr:row>30</xdr:row>
      <xdr:rowOff>0</xdr:rowOff>
    </xdr:from>
    <xdr:to>
      <xdr:col>17</xdr:col>
      <xdr:colOff>142875</xdr:colOff>
      <xdr:row>31</xdr:row>
      <xdr:rowOff>95250</xdr:rowOff>
    </xdr:to>
    <xdr:sp macro="" textlink="">
      <xdr:nvSpPr>
        <xdr:cNvPr id="42" name="テキスト ボックス 41"/>
        <xdr:cNvSpPr txBox="1"/>
      </xdr:nvSpPr>
      <xdr:spPr>
        <a:xfrm>
          <a:off x="3924300" y="6667500"/>
          <a:ext cx="4286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accent5">
                  <a:lumMod val="75000"/>
                </a:schemeClr>
              </a:solidFill>
            </a:rPr>
            <a:t>✔</a:t>
          </a:r>
        </a:p>
      </xdr:txBody>
    </xdr:sp>
    <xdr:clientData/>
  </xdr:twoCellAnchor>
  <xdr:twoCellAnchor>
    <xdr:from>
      <xdr:col>13</xdr:col>
      <xdr:colOff>95250</xdr:colOff>
      <xdr:row>30</xdr:row>
      <xdr:rowOff>133350</xdr:rowOff>
    </xdr:from>
    <xdr:to>
      <xdr:col>15</xdr:col>
      <xdr:colOff>28575</xdr:colOff>
      <xdr:row>31</xdr:row>
      <xdr:rowOff>228600</xdr:rowOff>
    </xdr:to>
    <xdr:sp macro="" textlink="">
      <xdr:nvSpPr>
        <xdr:cNvPr id="43" name="テキスト ボックス 42"/>
        <xdr:cNvSpPr txBox="1"/>
      </xdr:nvSpPr>
      <xdr:spPr>
        <a:xfrm>
          <a:off x="3314700" y="6800850"/>
          <a:ext cx="4286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accent5">
                  <a:lumMod val="75000"/>
                </a:schemeClr>
              </a:solidFill>
            </a:rPr>
            <a:t>✔</a:t>
          </a:r>
        </a:p>
      </xdr:txBody>
    </xdr:sp>
    <xdr:clientData/>
  </xdr:twoCellAnchor>
  <xdr:twoCellAnchor>
    <xdr:from>
      <xdr:col>13</xdr:col>
      <xdr:colOff>85725</xdr:colOff>
      <xdr:row>32</xdr:row>
      <xdr:rowOff>28575</xdr:rowOff>
    </xdr:from>
    <xdr:to>
      <xdr:col>15</xdr:col>
      <xdr:colOff>19050</xdr:colOff>
      <xdr:row>33</xdr:row>
      <xdr:rowOff>123825</xdr:rowOff>
    </xdr:to>
    <xdr:sp macro="" textlink="">
      <xdr:nvSpPr>
        <xdr:cNvPr id="44" name="テキスト ボックス 43"/>
        <xdr:cNvSpPr txBox="1"/>
      </xdr:nvSpPr>
      <xdr:spPr>
        <a:xfrm>
          <a:off x="3305175" y="7172325"/>
          <a:ext cx="4286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accent5">
                  <a:lumMod val="75000"/>
                </a:schemeClr>
              </a:solidFill>
            </a:rPr>
            <a:t>✔</a:t>
          </a:r>
        </a:p>
      </xdr:txBody>
    </xdr:sp>
    <xdr:clientData/>
  </xdr:twoCellAnchor>
  <xdr:twoCellAnchor>
    <xdr:from>
      <xdr:col>19</xdr:col>
      <xdr:colOff>114300</xdr:colOff>
      <xdr:row>15</xdr:row>
      <xdr:rowOff>19050</xdr:rowOff>
    </xdr:from>
    <xdr:to>
      <xdr:col>26</xdr:col>
      <xdr:colOff>0</xdr:colOff>
      <xdr:row>16</xdr:row>
      <xdr:rowOff>85725</xdr:rowOff>
    </xdr:to>
    <xdr:sp macro="" textlink="">
      <xdr:nvSpPr>
        <xdr:cNvPr id="45" name="テキスト ボックス 44"/>
        <xdr:cNvSpPr txBox="1"/>
      </xdr:nvSpPr>
      <xdr:spPr>
        <a:xfrm>
          <a:off x="4819650" y="3114675"/>
          <a:ext cx="16192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accent5">
                  <a:lumMod val="75000"/>
                </a:schemeClr>
              </a:solidFill>
            </a:rPr>
            <a:t>南風原　太郎</a:t>
          </a:r>
        </a:p>
      </xdr:txBody>
    </xdr:sp>
    <xdr:clientData/>
  </xdr:twoCellAnchor>
  <xdr:twoCellAnchor>
    <xdr:from>
      <xdr:col>5</xdr:col>
      <xdr:colOff>85725</xdr:colOff>
      <xdr:row>15</xdr:row>
      <xdr:rowOff>0</xdr:rowOff>
    </xdr:from>
    <xdr:to>
      <xdr:col>14</xdr:col>
      <xdr:colOff>9525</xdr:colOff>
      <xdr:row>16</xdr:row>
      <xdr:rowOff>66675</xdr:rowOff>
    </xdr:to>
    <xdr:sp macro="" textlink="">
      <xdr:nvSpPr>
        <xdr:cNvPr id="46" name="テキスト ボックス 45"/>
        <xdr:cNvSpPr txBox="1"/>
      </xdr:nvSpPr>
      <xdr:spPr>
        <a:xfrm>
          <a:off x="1323975" y="3095625"/>
          <a:ext cx="21526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accent5">
                  <a:lumMod val="75000"/>
                </a:schemeClr>
              </a:solidFill>
            </a:rPr>
            <a:t>南風原町字〇〇〇</a:t>
          </a:r>
        </a:p>
      </xdr:txBody>
    </xdr:sp>
    <xdr:clientData/>
  </xdr:twoCellAnchor>
  <xdr:twoCellAnchor>
    <xdr:from>
      <xdr:col>7</xdr:col>
      <xdr:colOff>95250</xdr:colOff>
      <xdr:row>12</xdr:row>
      <xdr:rowOff>95249</xdr:rowOff>
    </xdr:from>
    <xdr:to>
      <xdr:col>12</xdr:col>
      <xdr:colOff>9525</xdr:colOff>
      <xdr:row>14</xdr:row>
      <xdr:rowOff>85724</xdr:rowOff>
    </xdr:to>
    <xdr:sp macro="" textlink="">
      <xdr:nvSpPr>
        <xdr:cNvPr id="47" name="テキスト ボックス 46"/>
        <xdr:cNvSpPr txBox="1"/>
      </xdr:nvSpPr>
      <xdr:spPr>
        <a:xfrm>
          <a:off x="1828800" y="2476499"/>
          <a:ext cx="1152525"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accent5">
                  <a:lumMod val="75000"/>
                </a:schemeClr>
              </a:solidFill>
            </a:rPr>
            <a:t>令和　７</a:t>
          </a:r>
        </a:p>
      </xdr:txBody>
    </xdr:sp>
    <xdr:clientData/>
  </xdr:twoCellAnchor>
  <xdr:twoCellAnchor>
    <xdr:from>
      <xdr:col>23</xdr:col>
      <xdr:colOff>0</xdr:colOff>
      <xdr:row>12</xdr:row>
      <xdr:rowOff>142876</xdr:rowOff>
    </xdr:from>
    <xdr:to>
      <xdr:col>35</xdr:col>
      <xdr:colOff>200025</xdr:colOff>
      <xdr:row>19</xdr:row>
      <xdr:rowOff>47625</xdr:rowOff>
    </xdr:to>
    <xdr:cxnSp macro="">
      <xdr:nvCxnSpPr>
        <xdr:cNvPr id="16" name="直線矢印コネクタ 15"/>
        <xdr:cNvCxnSpPr>
          <a:stCxn id="5" idx="1"/>
        </xdr:cNvCxnSpPr>
      </xdr:nvCxnSpPr>
      <xdr:spPr>
        <a:xfrm flipH="1">
          <a:off x="5695950" y="2524126"/>
          <a:ext cx="3171825" cy="1571624"/>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76201</xdr:colOff>
      <xdr:row>16</xdr:row>
      <xdr:rowOff>200025</xdr:rowOff>
    </xdr:from>
    <xdr:to>
      <xdr:col>45</xdr:col>
      <xdr:colOff>28575</xdr:colOff>
      <xdr:row>19</xdr:row>
      <xdr:rowOff>152400</xdr:rowOff>
    </xdr:to>
    <xdr:sp macro="" textlink="">
      <xdr:nvSpPr>
        <xdr:cNvPr id="48" name="正方形/長方形 47"/>
        <xdr:cNvSpPr/>
      </xdr:nvSpPr>
      <xdr:spPr>
        <a:xfrm>
          <a:off x="7010401" y="4010025"/>
          <a:ext cx="4162424" cy="666750"/>
        </a:xfrm>
        <a:prstGeom prst="rect">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b="1">
              <a:solidFill>
                <a:srgbClr val="FF0000"/>
              </a:solidFill>
            </a:rPr>
            <a:t>医療費のお知らせ（医療費通知書）がある場合は、</a:t>
          </a:r>
          <a:endParaRPr kumimoji="1" lang="en-US" altLang="ja-JP" sz="1100" b="1">
            <a:solidFill>
              <a:srgbClr val="FF0000"/>
            </a:solidFill>
          </a:endParaRPr>
        </a:p>
        <a:p>
          <a:pPr algn="ctr"/>
          <a:r>
            <a:rPr kumimoji="1" lang="ja-JP" altLang="en-US" sz="1100" b="1">
              <a:solidFill>
                <a:srgbClr val="FF0000"/>
              </a:solidFill>
            </a:rPr>
            <a:t>「</a:t>
          </a:r>
          <a:r>
            <a:rPr kumimoji="1" lang="en-US" altLang="ja-JP" sz="1100" b="1">
              <a:solidFill>
                <a:srgbClr val="FF0000"/>
              </a:solidFill>
            </a:rPr>
            <a:t>(1)</a:t>
          </a:r>
          <a:r>
            <a:rPr kumimoji="1" lang="ja-JP" altLang="en-US" sz="1100" b="1">
              <a:solidFill>
                <a:srgbClr val="FF0000"/>
              </a:solidFill>
            </a:rPr>
            <a:t>医療費通知に記載された医療費の額」に入力してださい。</a:t>
          </a:r>
        </a:p>
      </xdr:txBody>
    </xdr:sp>
    <xdr:clientData/>
  </xdr:twoCellAnchor>
  <xdr:twoCellAnchor>
    <xdr:from>
      <xdr:col>23</xdr:col>
      <xdr:colOff>200025</xdr:colOff>
      <xdr:row>19</xdr:row>
      <xdr:rowOff>76200</xdr:rowOff>
    </xdr:from>
    <xdr:to>
      <xdr:col>27</xdr:col>
      <xdr:colOff>219074</xdr:colOff>
      <xdr:row>20</xdr:row>
      <xdr:rowOff>171450</xdr:rowOff>
    </xdr:to>
    <xdr:sp macro="" textlink="">
      <xdr:nvSpPr>
        <xdr:cNvPr id="49" name="正方形/長方形 48"/>
        <xdr:cNvSpPr/>
      </xdr:nvSpPr>
      <xdr:spPr>
        <a:xfrm>
          <a:off x="5895975" y="4124325"/>
          <a:ext cx="1009649" cy="333375"/>
        </a:xfrm>
        <a:prstGeom prst="rect">
          <a:avLst/>
        </a:prstGeom>
        <a:noFill/>
        <a:ln w="38100">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200025</xdr:colOff>
      <xdr:row>24</xdr:row>
      <xdr:rowOff>171450</xdr:rowOff>
    </xdr:from>
    <xdr:to>
      <xdr:col>27</xdr:col>
      <xdr:colOff>219074</xdr:colOff>
      <xdr:row>33</xdr:row>
      <xdr:rowOff>28575</xdr:rowOff>
    </xdr:to>
    <xdr:sp macro="" textlink="">
      <xdr:nvSpPr>
        <xdr:cNvPr id="50" name="正方形/長方形 49"/>
        <xdr:cNvSpPr/>
      </xdr:nvSpPr>
      <xdr:spPr>
        <a:xfrm>
          <a:off x="5895975" y="5410200"/>
          <a:ext cx="1009649" cy="2000250"/>
        </a:xfrm>
        <a:prstGeom prst="rect">
          <a:avLst/>
        </a:prstGeom>
        <a:noFill/>
        <a:ln w="38100">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247649</xdr:colOff>
      <xdr:row>22</xdr:row>
      <xdr:rowOff>238124</xdr:rowOff>
    </xdr:from>
    <xdr:to>
      <xdr:col>45</xdr:col>
      <xdr:colOff>190498</xdr:colOff>
      <xdr:row>25</xdr:row>
      <xdr:rowOff>190500</xdr:rowOff>
    </xdr:to>
    <xdr:sp macro="" textlink="">
      <xdr:nvSpPr>
        <xdr:cNvPr id="51" name="正方形/長方形 50"/>
        <xdr:cNvSpPr/>
      </xdr:nvSpPr>
      <xdr:spPr>
        <a:xfrm>
          <a:off x="7181849" y="5000624"/>
          <a:ext cx="4152899" cy="666751"/>
        </a:xfrm>
        <a:prstGeom prst="rect">
          <a:avLst/>
        </a:prstGeom>
        <a:ln w="19050">
          <a:solidFill>
            <a:srgbClr val="FF99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rgbClr val="FF0000"/>
              </a:solidFill>
            </a:rPr>
            <a:t>医療費を支払った後に、保険等</a:t>
          </a:r>
          <a:r>
            <a:rPr kumimoji="1" lang="en-US" altLang="ja-JP" sz="1100" b="1">
              <a:solidFill>
                <a:srgbClr val="FF0000"/>
              </a:solidFill>
            </a:rPr>
            <a:t>〔</a:t>
          </a:r>
          <a:r>
            <a:rPr kumimoji="1" lang="ja-JP" altLang="en-US" sz="1100" b="1">
              <a:solidFill>
                <a:srgbClr val="FF0000"/>
              </a:solidFill>
            </a:rPr>
            <a:t>生命保険、社会保険（高額療養費など</a:t>
          </a:r>
          <a:r>
            <a:rPr kumimoji="1" lang="en-US" altLang="ja-JP" sz="1100" b="1">
              <a:solidFill>
                <a:srgbClr val="FF0000"/>
              </a:solidFill>
            </a:rPr>
            <a:t>〕</a:t>
          </a:r>
          <a:r>
            <a:rPr kumimoji="1" lang="ja-JP" altLang="en-US" sz="1100" b="1">
              <a:solidFill>
                <a:srgbClr val="FF0000"/>
              </a:solidFill>
            </a:rPr>
            <a:t>より補てんがある場合は、入力してください。</a:t>
          </a:r>
          <a:endParaRPr kumimoji="1" lang="en-US" altLang="ja-JP" sz="1100" b="1">
            <a:solidFill>
              <a:srgbClr val="FF0000"/>
            </a:solidFill>
          </a:endParaRPr>
        </a:p>
      </xdr:txBody>
    </xdr:sp>
    <xdr:clientData/>
  </xdr:twoCellAnchor>
  <xdr:twoCellAnchor>
    <xdr:from>
      <xdr:col>2</xdr:col>
      <xdr:colOff>238125</xdr:colOff>
      <xdr:row>24</xdr:row>
      <xdr:rowOff>161925</xdr:rowOff>
    </xdr:from>
    <xdr:to>
      <xdr:col>7</xdr:col>
      <xdr:colOff>200025</xdr:colOff>
      <xdr:row>33</xdr:row>
      <xdr:rowOff>19050</xdr:rowOff>
    </xdr:to>
    <xdr:sp macro="" textlink="">
      <xdr:nvSpPr>
        <xdr:cNvPr id="52" name="正方形/長方形 51"/>
        <xdr:cNvSpPr/>
      </xdr:nvSpPr>
      <xdr:spPr>
        <a:xfrm>
          <a:off x="733425" y="5400675"/>
          <a:ext cx="1200150" cy="2000250"/>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104776</xdr:colOff>
      <xdr:row>21</xdr:row>
      <xdr:rowOff>38100</xdr:rowOff>
    </xdr:from>
    <xdr:to>
      <xdr:col>13</xdr:col>
      <xdr:colOff>104776</xdr:colOff>
      <xdr:row>22</xdr:row>
      <xdr:rowOff>171450</xdr:rowOff>
    </xdr:to>
    <xdr:sp macro="" textlink="">
      <xdr:nvSpPr>
        <xdr:cNvPr id="53" name="正方形/長方形 52"/>
        <xdr:cNvSpPr/>
      </xdr:nvSpPr>
      <xdr:spPr>
        <a:xfrm>
          <a:off x="104776" y="4562475"/>
          <a:ext cx="3219450" cy="371475"/>
        </a:xfrm>
        <a:prstGeom prst="rect">
          <a:avLst/>
        </a:prstGeom>
        <a:ln w="19050">
          <a:solidFill>
            <a:srgbClr val="00B05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rgbClr val="FF0000"/>
              </a:solidFill>
            </a:rPr>
            <a:t>医療を受けた方ごとに入力してください。</a:t>
          </a:r>
          <a:endParaRPr kumimoji="1" lang="en-US" altLang="ja-JP" sz="1100" b="1">
            <a:solidFill>
              <a:srgbClr val="FF0000"/>
            </a:solidFill>
          </a:endParaRPr>
        </a:p>
      </xdr:txBody>
    </xdr:sp>
    <xdr:clientData/>
  </xdr:twoCellAnchor>
  <xdr:twoCellAnchor>
    <xdr:from>
      <xdr:col>7</xdr:col>
      <xdr:colOff>19050</xdr:colOff>
      <xdr:row>22</xdr:row>
      <xdr:rowOff>190500</xdr:rowOff>
    </xdr:from>
    <xdr:to>
      <xdr:col>9</xdr:col>
      <xdr:colOff>1</xdr:colOff>
      <xdr:row>24</xdr:row>
      <xdr:rowOff>152400</xdr:rowOff>
    </xdr:to>
    <xdr:cxnSp macro="">
      <xdr:nvCxnSpPr>
        <xdr:cNvPr id="56" name="直線矢印コネクタ 55"/>
        <xdr:cNvCxnSpPr/>
      </xdr:nvCxnSpPr>
      <xdr:spPr>
        <a:xfrm flipH="1">
          <a:off x="1752600" y="4953000"/>
          <a:ext cx="476251" cy="4381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47625</xdr:colOff>
      <xdr:row>24</xdr:row>
      <xdr:rowOff>95250</xdr:rowOff>
    </xdr:from>
    <xdr:to>
      <xdr:col>28</xdr:col>
      <xdr:colOff>247649</xdr:colOff>
      <xdr:row>26</xdr:row>
      <xdr:rowOff>152400</xdr:rowOff>
    </xdr:to>
    <xdr:cxnSp macro="">
      <xdr:nvCxnSpPr>
        <xdr:cNvPr id="57" name="直線矢印コネクタ 56"/>
        <xdr:cNvCxnSpPr>
          <a:stCxn id="51" idx="1"/>
        </xdr:cNvCxnSpPr>
      </xdr:nvCxnSpPr>
      <xdr:spPr>
        <a:xfrm flipH="1">
          <a:off x="6734175" y="5334000"/>
          <a:ext cx="447674" cy="533400"/>
        </a:xfrm>
        <a:prstGeom prst="straightConnector1">
          <a:avLst/>
        </a:prstGeom>
        <a:ln w="19050">
          <a:solidFill>
            <a:srgbClr val="FF99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85725</xdr:colOff>
      <xdr:row>20</xdr:row>
      <xdr:rowOff>47626</xdr:rowOff>
    </xdr:from>
    <xdr:to>
      <xdr:col>29</xdr:col>
      <xdr:colOff>0</xdr:colOff>
      <xdr:row>23</xdr:row>
      <xdr:rowOff>133350</xdr:rowOff>
    </xdr:to>
    <xdr:cxnSp macro="">
      <xdr:nvCxnSpPr>
        <xdr:cNvPr id="59" name="直線矢印コネクタ 58"/>
        <xdr:cNvCxnSpPr/>
      </xdr:nvCxnSpPr>
      <xdr:spPr>
        <a:xfrm flipH="1" flipV="1">
          <a:off x="6524625" y="4333876"/>
          <a:ext cx="657225" cy="800099"/>
        </a:xfrm>
        <a:prstGeom prst="straightConnector1">
          <a:avLst/>
        </a:prstGeom>
        <a:ln w="19050">
          <a:solidFill>
            <a:srgbClr val="FF99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228600</xdr:colOff>
      <xdr:row>0</xdr:row>
      <xdr:rowOff>76200</xdr:rowOff>
    </xdr:from>
    <xdr:to>
      <xdr:col>44</xdr:col>
      <xdr:colOff>38100</xdr:colOff>
      <xdr:row>4</xdr:row>
      <xdr:rowOff>190500</xdr:rowOff>
    </xdr:to>
    <xdr:sp macro="" textlink="">
      <xdr:nvSpPr>
        <xdr:cNvPr id="62" name="正方形/長方形 61">
          <a:hlinkClick xmlns:r="http://schemas.openxmlformats.org/officeDocument/2006/relationships" r:id="rId5"/>
        </xdr:cNvPr>
        <xdr:cNvSpPr/>
      </xdr:nvSpPr>
      <xdr:spPr>
        <a:xfrm>
          <a:off x="8896350" y="76200"/>
          <a:ext cx="2038350" cy="1066800"/>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400" b="1"/>
            <a:t>もどる</a:t>
          </a:r>
          <a:endParaRPr kumimoji="1" lang="en-US" altLang="ja-JP" sz="2400" b="1"/>
        </a:p>
        <a:p>
          <a:pPr algn="ctr"/>
          <a:r>
            <a:rPr kumimoji="1" lang="ja-JP" altLang="en-US" sz="1400" b="1"/>
            <a:t>医療費控除入力画面へ</a:t>
          </a:r>
        </a:p>
      </xdr:txBody>
    </xdr:sp>
    <xdr:clientData/>
  </xdr:twoCellAnchor>
  <xdr:twoCellAnchor>
    <xdr:from>
      <xdr:col>24</xdr:col>
      <xdr:colOff>238124</xdr:colOff>
      <xdr:row>9</xdr:row>
      <xdr:rowOff>105055</xdr:rowOff>
    </xdr:from>
    <xdr:to>
      <xdr:col>25</xdr:col>
      <xdr:colOff>100746</xdr:colOff>
      <xdr:row>10</xdr:row>
      <xdr:rowOff>133070</xdr:rowOff>
    </xdr:to>
    <xdr:sp macro="" textlink="">
      <xdr:nvSpPr>
        <xdr:cNvPr id="10" name="正方形/長方形 9"/>
        <xdr:cNvSpPr/>
      </xdr:nvSpPr>
      <xdr:spPr>
        <a:xfrm>
          <a:off x="6172932" y="2248180"/>
          <a:ext cx="109905" cy="26614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166321</xdr:colOff>
      <xdr:row>12</xdr:row>
      <xdr:rowOff>44067</xdr:rowOff>
    </xdr:from>
    <xdr:to>
      <xdr:col>38</xdr:col>
      <xdr:colOff>174015</xdr:colOff>
      <xdr:row>12</xdr:row>
      <xdr:rowOff>164856</xdr:rowOff>
    </xdr:to>
    <xdr:sp macro="" textlink="">
      <xdr:nvSpPr>
        <xdr:cNvPr id="54" name="正方形/長方形 53"/>
        <xdr:cNvSpPr/>
      </xdr:nvSpPr>
      <xdr:spPr>
        <a:xfrm>
          <a:off x="9068533" y="2901567"/>
          <a:ext cx="502261" cy="12078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137379</xdr:colOff>
      <xdr:row>9</xdr:row>
      <xdr:rowOff>100746</xdr:rowOff>
    </xdr:from>
    <xdr:to>
      <xdr:col>25</xdr:col>
      <xdr:colOff>174015</xdr:colOff>
      <xdr:row>10</xdr:row>
      <xdr:rowOff>91587</xdr:rowOff>
    </xdr:to>
    <xdr:sp macro="" textlink="">
      <xdr:nvSpPr>
        <xdr:cNvPr id="18" name="テキスト ボックス 17"/>
        <xdr:cNvSpPr txBox="1"/>
      </xdr:nvSpPr>
      <xdr:spPr>
        <a:xfrm>
          <a:off x="6072187" y="2243871"/>
          <a:ext cx="283919" cy="22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solidFill>
                <a:srgbClr val="FF0000"/>
              </a:solidFill>
            </a:rPr>
            <a:t>07</a:t>
          </a:r>
          <a:endParaRPr kumimoji="1" lang="ja-JP" altLang="en-US" sz="700">
            <a:solidFill>
              <a:srgbClr val="FF0000"/>
            </a:solidFill>
          </a:endParaRPr>
        </a:p>
      </xdr:txBody>
    </xdr:sp>
    <xdr:clientData/>
  </xdr:twoCellAnchor>
  <xdr:twoCellAnchor>
    <xdr:from>
      <xdr:col>35</xdr:col>
      <xdr:colOff>247282</xdr:colOff>
      <xdr:row>11</xdr:row>
      <xdr:rowOff>192331</xdr:rowOff>
    </xdr:from>
    <xdr:to>
      <xdr:col>39</xdr:col>
      <xdr:colOff>96164</xdr:colOff>
      <xdr:row>12</xdr:row>
      <xdr:rowOff>206069</xdr:rowOff>
    </xdr:to>
    <xdr:sp macro="" textlink="">
      <xdr:nvSpPr>
        <xdr:cNvPr id="19" name="テキスト ボックス 18"/>
        <xdr:cNvSpPr txBox="1"/>
      </xdr:nvSpPr>
      <xdr:spPr>
        <a:xfrm>
          <a:off x="8902210" y="2811706"/>
          <a:ext cx="838017" cy="251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R7.1~R7.8</a:t>
          </a:r>
          <a:endParaRPr kumimoji="1" lang="ja-JP" altLang="en-US" sz="1000">
            <a:solidFill>
              <a:srgbClr val="FF0000"/>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17</xdr:col>
      <xdr:colOff>257175</xdr:colOff>
      <xdr:row>3</xdr:row>
      <xdr:rowOff>11206</xdr:rowOff>
    </xdr:to>
    <xdr:sp macro="" textlink="">
      <xdr:nvSpPr>
        <xdr:cNvPr id="2" name="正方形/長方形 1"/>
        <xdr:cNvSpPr/>
      </xdr:nvSpPr>
      <xdr:spPr>
        <a:xfrm>
          <a:off x="123825" y="104775"/>
          <a:ext cx="5476875" cy="620806"/>
        </a:xfrm>
        <a:prstGeom prst="rect">
          <a:avLst/>
        </a:prstGeom>
        <a:solidFill>
          <a:schemeClr val="accent1">
            <a:lumMod val="20000"/>
            <a:lumOff val="80000"/>
          </a:schemeClr>
        </a:solidFill>
        <a:ln w="190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2000" b="1">
              <a:solidFill>
                <a:sysClr val="windowText" lastClr="000000"/>
              </a:solidFill>
            </a:rPr>
            <a:t>《 </a:t>
          </a:r>
          <a:r>
            <a:rPr kumimoji="1" lang="ja-JP" altLang="en-US" sz="2000" b="1">
              <a:solidFill>
                <a:sysClr val="windowText" lastClr="000000"/>
              </a:solidFill>
            </a:rPr>
            <a:t>セルフメディケーション税制の記入例 </a:t>
          </a:r>
          <a:r>
            <a:rPr kumimoji="1" lang="en-US" altLang="ja-JP" sz="2000" b="1">
              <a:solidFill>
                <a:sysClr val="windowText" lastClr="000000"/>
              </a:solidFill>
            </a:rPr>
            <a:t>》</a:t>
          </a:r>
          <a:endParaRPr kumimoji="1" lang="ja-JP" altLang="en-US" sz="2000" b="1">
            <a:solidFill>
              <a:sysClr val="windowText" lastClr="000000"/>
            </a:solidFill>
          </a:endParaRPr>
        </a:p>
      </xdr:txBody>
    </xdr:sp>
    <xdr:clientData/>
  </xdr:twoCellAnchor>
  <xdr:twoCellAnchor editAs="oneCell">
    <xdr:from>
      <xdr:col>3</xdr:col>
      <xdr:colOff>28574</xdr:colOff>
      <xdr:row>7</xdr:row>
      <xdr:rowOff>95250</xdr:rowOff>
    </xdr:from>
    <xdr:to>
      <xdr:col>25</xdr:col>
      <xdr:colOff>79947</xdr:colOff>
      <xdr:row>32</xdr:row>
      <xdr:rowOff>104775</xdr:rowOff>
    </xdr:to>
    <xdr:pic>
      <xdr:nvPicPr>
        <xdr:cNvPr id="3" name="図 2"/>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6547" t="14132" r="29960" b="10967"/>
        <a:stretch/>
      </xdr:blipFill>
      <xdr:spPr>
        <a:xfrm>
          <a:off x="971549" y="1285875"/>
          <a:ext cx="6966523" cy="5962650"/>
        </a:xfrm>
        <a:prstGeom prst="rect">
          <a:avLst/>
        </a:prstGeom>
        <a:ln>
          <a:solidFill>
            <a:schemeClr val="tx2"/>
          </a:solidFill>
        </a:ln>
      </xdr:spPr>
    </xdr:pic>
    <xdr:clientData/>
  </xdr:twoCellAnchor>
  <xdr:twoCellAnchor>
    <xdr:from>
      <xdr:col>6</xdr:col>
      <xdr:colOff>19049</xdr:colOff>
      <xdr:row>8</xdr:row>
      <xdr:rowOff>149241</xdr:rowOff>
    </xdr:from>
    <xdr:to>
      <xdr:col>9</xdr:col>
      <xdr:colOff>228599</xdr:colOff>
      <xdr:row>10</xdr:row>
      <xdr:rowOff>139716</xdr:rowOff>
    </xdr:to>
    <xdr:sp macro="" textlink="">
      <xdr:nvSpPr>
        <xdr:cNvPr id="4" name="テキスト ボックス 3"/>
        <xdr:cNvSpPr txBox="1"/>
      </xdr:nvSpPr>
      <xdr:spPr>
        <a:xfrm>
          <a:off x="1904999" y="1577991"/>
          <a:ext cx="1152525"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accent5">
                  <a:lumMod val="75000"/>
                </a:schemeClr>
              </a:solidFill>
            </a:rPr>
            <a:t>令和　７</a:t>
          </a:r>
        </a:p>
      </xdr:txBody>
    </xdr:sp>
    <xdr:clientData/>
  </xdr:twoCellAnchor>
  <xdr:twoCellAnchor>
    <xdr:from>
      <xdr:col>17</xdr:col>
      <xdr:colOff>171450</xdr:colOff>
      <xdr:row>11</xdr:row>
      <xdr:rowOff>76200</xdr:rowOff>
    </xdr:from>
    <xdr:to>
      <xdr:col>22</xdr:col>
      <xdr:colOff>219075</xdr:colOff>
      <xdr:row>12</xdr:row>
      <xdr:rowOff>142875</xdr:rowOff>
    </xdr:to>
    <xdr:sp macro="" textlink="">
      <xdr:nvSpPr>
        <xdr:cNvPr id="5" name="テキスト ボックス 4"/>
        <xdr:cNvSpPr txBox="1"/>
      </xdr:nvSpPr>
      <xdr:spPr>
        <a:xfrm>
          <a:off x="5514975" y="2219325"/>
          <a:ext cx="16192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accent5">
                  <a:lumMod val="75000"/>
                </a:schemeClr>
              </a:solidFill>
            </a:rPr>
            <a:t>南風原　太郎</a:t>
          </a:r>
        </a:p>
      </xdr:txBody>
    </xdr:sp>
    <xdr:clientData/>
  </xdr:twoCellAnchor>
  <xdr:twoCellAnchor>
    <xdr:from>
      <xdr:col>6</xdr:col>
      <xdr:colOff>28575</xdr:colOff>
      <xdr:row>11</xdr:row>
      <xdr:rowOff>85725</xdr:rowOff>
    </xdr:from>
    <xdr:to>
      <xdr:col>12</xdr:col>
      <xdr:colOff>295275</xdr:colOff>
      <xdr:row>12</xdr:row>
      <xdr:rowOff>152400</xdr:rowOff>
    </xdr:to>
    <xdr:sp macro="" textlink="">
      <xdr:nvSpPr>
        <xdr:cNvPr id="6" name="テキスト ボックス 5"/>
        <xdr:cNvSpPr txBox="1"/>
      </xdr:nvSpPr>
      <xdr:spPr>
        <a:xfrm>
          <a:off x="1914525" y="2228850"/>
          <a:ext cx="21526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accent5">
                  <a:lumMod val="75000"/>
                </a:schemeClr>
              </a:solidFill>
            </a:rPr>
            <a:t>南風原町字〇〇〇</a:t>
          </a:r>
        </a:p>
      </xdr:txBody>
    </xdr:sp>
    <xdr:clientData/>
  </xdr:twoCellAnchor>
  <xdr:twoCellAnchor>
    <xdr:from>
      <xdr:col>7</xdr:col>
      <xdr:colOff>257175</xdr:colOff>
      <xdr:row>14</xdr:row>
      <xdr:rowOff>66675</xdr:rowOff>
    </xdr:from>
    <xdr:to>
      <xdr:col>9</xdr:col>
      <xdr:colOff>76200</xdr:colOff>
      <xdr:row>15</xdr:row>
      <xdr:rowOff>123825</xdr:rowOff>
    </xdr:to>
    <xdr:sp macro="" textlink="">
      <xdr:nvSpPr>
        <xdr:cNvPr id="7" name="テキスト ボックス 6"/>
        <xdr:cNvSpPr txBox="1"/>
      </xdr:nvSpPr>
      <xdr:spPr>
        <a:xfrm>
          <a:off x="2457450" y="2924175"/>
          <a:ext cx="4476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accent5">
                  <a:lumMod val="75000"/>
                </a:schemeClr>
              </a:solidFill>
            </a:rPr>
            <a:t>✔</a:t>
          </a:r>
        </a:p>
      </xdr:txBody>
    </xdr:sp>
    <xdr:clientData/>
  </xdr:twoCellAnchor>
  <xdr:twoCellAnchor>
    <xdr:from>
      <xdr:col>8</xdr:col>
      <xdr:colOff>66675</xdr:colOff>
      <xdr:row>16</xdr:row>
      <xdr:rowOff>142874</xdr:rowOff>
    </xdr:from>
    <xdr:to>
      <xdr:col>13</xdr:col>
      <xdr:colOff>304800</xdr:colOff>
      <xdr:row>18</xdr:row>
      <xdr:rowOff>38099</xdr:rowOff>
    </xdr:to>
    <xdr:sp macro="" textlink="">
      <xdr:nvSpPr>
        <xdr:cNvPr id="8" name="テキスト ボックス 7"/>
        <xdr:cNvSpPr txBox="1"/>
      </xdr:nvSpPr>
      <xdr:spPr>
        <a:xfrm>
          <a:off x="2581275" y="3476624"/>
          <a:ext cx="180975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chemeClr val="accent5">
                  <a:lumMod val="75000"/>
                </a:schemeClr>
              </a:solidFill>
            </a:rPr>
            <a:t>＊＊＊病院</a:t>
          </a:r>
        </a:p>
      </xdr:txBody>
    </xdr:sp>
    <xdr:clientData/>
  </xdr:twoCellAnchor>
  <xdr:twoCellAnchor>
    <xdr:from>
      <xdr:col>4</xdr:col>
      <xdr:colOff>9525</xdr:colOff>
      <xdr:row>22</xdr:row>
      <xdr:rowOff>9525</xdr:rowOff>
    </xdr:from>
    <xdr:to>
      <xdr:col>9</xdr:col>
      <xdr:colOff>76200</xdr:colOff>
      <xdr:row>23</xdr:row>
      <xdr:rowOff>76200</xdr:rowOff>
    </xdr:to>
    <xdr:sp macro="" textlink="">
      <xdr:nvSpPr>
        <xdr:cNvPr id="9" name="テキスト ボックス 8"/>
        <xdr:cNvSpPr txBox="1"/>
      </xdr:nvSpPr>
      <xdr:spPr>
        <a:xfrm>
          <a:off x="1266825" y="4772025"/>
          <a:ext cx="16383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＊＊＊ドラッグストア</a:t>
          </a:r>
        </a:p>
      </xdr:txBody>
    </xdr:sp>
    <xdr:clientData/>
  </xdr:twoCellAnchor>
  <xdr:twoCellAnchor>
    <xdr:from>
      <xdr:col>4</xdr:col>
      <xdr:colOff>47624</xdr:colOff>
      <xdr:row>23</xdr:row>
      <xdr:rowOff>38100</xdr:rowOff>
    </xdr:from>
    <xdr:to>
      <xdr:col>9</xdr:col>
      <xdr:colOff>114299</xdr:colOff>
      <xdr:row>24</xdr:row>
      <xdr:rowOff>104775</xdr:rowOff>
    </xdr:to>
    <xdr:sp macro="" textlink="">
      <xdr:nvSpPr>
        <xdr:cNvPr id="10" name="テキスト ボックス 9"/>
        <xdr:cNvSpPr txBox="1"/>
      </xdr:nvSpPr>
      <xdr:spPr>
        <a:xfrm>
          <a:off x="1304924" y="5038725"/>
          <a:ext cx="16383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〇〇薬局</a:t>
          </a:r>
        </a:p>
      </xdr:txBody>
    </xdr:sp>
    <xdr:clientData/>
  </xdr:twoCellAnchor>
  <xdr:twoCellAnchor>
    <xdr:from>
      <xdr:col>9</xdr:col>
      <xdr:colOff>152399</xdr:colOff>
      <xdr:row>22</xdr:row>
      <xdr:rowOff>9525</xdr:rowOff>
    </xdr:from>
    <xdr:to>
      <xdr:col>14</xdr:col>
      <xdr:colOff>219074</xdr:colOff>
      <xdr:row>23</xdr:row>
      <xdr:rowOff>76200</xdr:rowOff>
    </xdr:to>
    <xdr:sp macro="" textlink="">
      <xdr:nvSpPr>
        <xdr:cNvPr id="11" name="テキスト ボックス 10"/>
        <xdr:cNvSpPr txBox="1"/>
      </xdr:nvSpPr>
      <xdr:spPr>
        <a:xfrm>
          <a:off x="2981324" y="4772025"/>
          <a:ext cx="16383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＊＊＊薬</a:t>
          </a:r>
        </a:p>
      </xdr:txBody>
    </xdr:sp>
    <xdr:clientData/>
  </xdr:twoCellAnchor>
  <xdr:twoCellAnchor>
    <xdr:from>
      <xdr:col>9</xdr:col>
      <xdr:colOff>161925</xdr:colOff>
      <xdr:row>23</xdr:row>
      <xdr:rowOff>28575</xdr:rowOff>
    </xdr:from>
    <xdr:to>
      <xdr:col>14</xdr:col>
      <xdr:colOff>228600</xdr:colOff>
      <xdr:row>24</xdr:row>
      <xdr:rowOff>95250</xdr:rowOff>
    </xdr:to>
    <xdr:sp macro="" textlink="">
      <xdr:nvSpPr>
        <xdr:cNvPr id="12" name="テキスト ボックス 11"/>
        <xdr:cNvSpPr txBox="1"/>
      </xdr:nvSpPr>
      <xdr:spPr>
        <a:xfrm>
          <a:off x="2990850" y="5029200"/>
          <a:ext cx="16383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〇〇〇薬</a:t>
          </a:r>
        </a:p>
      </xdr:txBody>
    </xdr:sp>
    <xdr:clientData/>
  </xdr:twoCellAnchor>
  <xdr:twoCellAnchor>
    <xdr:from>
      <xdr:col>17</xdr:col>
      <xdr:colOff>66675</xdr:colOff>
      <xdr:row>22</xdr:row>
      <xdr:rowOff>19050</xdr:rowOff>
    </xdr:from>
    <xdr:to>
      <xdr:col>21</xdr:col>
      <xdr:colOff>295275</xdr:colOff>
      <xdr:row>23</xdr:row>
      <xdr:rowOff>85725</xdr:rowOff>
    </xdr:to>
    <xdr:sp macro="" textlink="">
      <xdr:nvSpPr>
        <xdr:cNvPr id="13" name="テキスト ボックス 12"/>
        <xdr:cNvSpPr txBox="1"/>
      </xdr:nvSpPr>
      <xdr:spPr>
        <a:xfrm>
          <a:off x="5410200" y="4781550"/>
          <a:ext cx="14859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accent5">
                  <a:lumMod val="75000"/>
                </a:schemeClr>
              </a:solidFill>
            </a:rPr>
            <a:t>１５，２５０</a:t>
          </a:r>
        </a:p>
      </xdr:txBody>
    </xdr:sp>
    <xdr:clientData/>
  </xdr:twoCellAnchor>
  <xdr:twoCellAnchor>
    <xdr:from>
      <xdr:col>17</xdr:col>
      <xdr:colOff>209550</xdr:colOff>
      <xdr:row>23</xdr:row>
      <xdr:rowOff>19050</xdr:rowOff>
    </xdr:from>
    <xdr:to>
      <xdr:col>22</xdr:col>
      <xdr:colOff>123825</xdr:colOff>
      <xdr:row>24</xdr:row>
      <xdr:rowOff>85725</xdr:rowOff>
    </xdr:to>
    <xdr:sp macro="" textlink="">
      <xdr:nvSpPr>
        <xdr:cNvPr id="14" name="テキスト ボックス 13"/>
        <xdr:cNvSpPr txBox="1"/>
      </xdr:nvSpPr>
      <xdr:spPr>
        <a:xfrm>
          <a:off x="5553075" y="5019675"/>
          <a:ext cx="14859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accent5">
                  <a:lumMod val="75000"/>
                </a:schemeClr>
              </a:solidFill>
            </a:rPr>
            <a:t>５，５５０</a:t>
          </a:r>
        </a:p>
      </xdr:txBody>
    </xdr:sp>
    <xdr:clientData/>
  </xdr:twoCellAnchor>
  <xdr:twoCellAnchor>
    <xdr:from>
      <xdr:col>9</xdr:col>
      <xdr:colOff>190498</xdr:colOff>
      <xdr:row>22</xdr:row>
      <xdr:rowOff>28575</xdr:rowOff>
    </xdr:from>
    <xdr:to>
      <xdr:col>17</xdr:col>
      <xdr:colOff>152399</xdr:colOff>
      <xdr:row>26</xdr:row>
      <xdr:rowOff>0</xdr:rowOff>
    </xdr:to>
    <xdr:sp macro="" textlink="">
      <xdr:nvSpPr>
        <xdr:cNvPr id="15" name="正方形/長方形 14"/>
        <xdr:cNvSpPr/>
      </xdr:nvSpPr>
      <xdr:spPr>
        <a:xfrm>
          <a:off x="3019423" y="4791075"/>
          <a:ext cx="2476501" cy="923925"/>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114301</xdr:colOff>
      <xdr:row>26</xdr:row>
      <xdr:rowOff>133350</xdr:rowOff>
    </xdr:from>
    <xdr:to>
      <xdr:col>23</xdr:col>
      <xdr:colOff>38101</xdr:colOff>
      <xdr:row>29</xdr:row>
      <xdr:rowOff>38100</xdr:rowOff>
    </xdr:to>
    <xdr:sp macro="" textlink="">
      <xdr:nvSpPr>
        <xdr:cNvPr id="16" name="正方形/長方形 15"/>
        <xdr:cNvSpPr/>
      </xdr:nvSpPr>
      <xdr:spPr>
        <a:xfrm>
          <a:off x="3571876" y="5848350"/>
          <a:ext cx="3695700" cy="619125"/>
        </a:xfrm>
        <a:prstGeom prst="rect">
          <a:avLst/>
        </a:prstGeom>
        <a:ln w="19050">
          <a:solidFill>
            <a:srgbClr val="00B05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rgbClr val="FF0000"/>
              </a:solidFill>
            </a:rPr>
            <a:t>控除対象となる医薬品の名称を入力して下さい。</a:t>
          </a:r>
          <a:endParaRPr kumimoji="1" lang="en-US" altLang="ja-JP" sz="1100" b="1">
            <a:solidFill>
              <a:srgbClr val="FF0000"/>
            </a:solidFill>
          </a:endParaRPr>
        </a:p>
        <a:p>
          <a:pPr algn="ctr"/>
          <a:r>
            <a:rPr kumimoji="1" lang="ja-JP" altLang="en-US" sz="1100" b="1">
              <a:solidFill>
                <a:srgbClr val="FF0000"/>
              </a:solidFill>
            </a:rPr>
            <a:t>領収書等に控除対象であるか記載されています。</a:t>
          </a:r>
          <a:endParaRPr kumimoji="1" lang="en-US" altLang="ja-JP" sz="1100" b="1">
            <a:solidFill>
              <a:srgbClr val="FF0000"/>
            </a:solidFill>
          </a:endParaRPr>
        </a:p>
      </xdr:txBody>
    </xdr:sp>
    <xdr:clientData/>
  </xdr:twoCellAnchor>
  <xdr:twoCellAnchor>
    <xdr:from>
      <xdr:col>12</xdr:col>
      <xdr:colOff>152400</xdr:colOff>
      <xdr:row>25</xdr:row>
      <xdr:rowOff>104775</xdr:rowOff>
    </xdr:from>
    <xdr:to>
      <xdr:col>14</xdr:col>
      <xdr:colOff>142875</xdr:colOff>
      <xdr:row>26</xdr:row>
      <xdr:rowOff>133350</xdr:rowOff>
    </xdr:to>
    <xdr:cxnSp macro="">
      <xdr:nvCxnSpPr>
        <xdr:cNvPr id="17" name="直線矢印コネクタ 16"/>
        <xdr:cNvCxnSpPr/>
      </xdr:nvCxnSpPr>
      <xdr:spPr>
        <a:xfrm flipH="1" flipV="1">
          <a:off x="3924300" y="5581650"/>
          <a:ext cx="619125" cy="26670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152399</xdr:colOff>
      <xdr:row>24</xdr:row>
      <xdr:rowOff>47625</xdr:rowOff>
    </xdr:from>
    <xdr:to>
      <xdr:col>14</xdr:col>
      <xdr:colOff>219074</xdr:colOff>
      <xdr:row>25</xdr:row>
      <xdr:rowOff>114300</xdr:rowOff>
    </xdr:to>
    <xdr:sp macro="" textlink="">
      <xdr:nvSpPr>
        <xdr:cNvPr id="18" name="テキスト ボックス 17"/>
        <xdr:cNvSpPr txBox="1"/>
      </xdr:nvSpPr>
      <xdr:spPr>
        <a:xfrm>
          <a:off x="2981324" y="5286375"/>
          <a:ext cx="16383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lumMod val="75000"/>
                </a:schemeClr>
              </a:solidFill>
            </a:rPr>
            <a:t>□□薬</a:t>
          </a:r>
        </a:p>
      </xdr:txBody>
    </xdr:sp>
    <xdr:clientData/>
  </xdr:twoCellAnchor>
  <xdr:twoCellAnchor>
    <xdr:from>
      <xdr:col>17</xdr:col>
      <xdr:colOff>200025</xdr:colOff>
      <xdr:row>24</xdr:row>
      <xdr:rowOff>47625</xdr:rowOff>
    </xdr:from>
    <xdr:to>
      <xdr:col>22</xdr:col>
      <xdr:colOff>114300</xdr:colOff>
      <xdr:row>25</xdr:row>
      <xdr:rowOff>114300</xdr:rowOff>
    </xdr:to>
    <xdr:sp macro="" textlink="">
      <xdr:nvSpPr>
        <xdr:cNvPr id="19" name="テキスト ボックス 18"/>
        <xdr:cNvSpPr txBox="1"/>
      </xdr:nvSpPr>
      <xdr:spPr>
        <a:xfrm>
          <a:off x="5543550" y="5286375"/>
          <a:ext cx="14859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accent5">
                  <a:lumMod val="75000"/>
                </a:schemeClr>
              </a:solidFill>
            </a:rPr>
            <a:t>１，５５０</a:t>
          </a:r>
        </a:p>
      </xdr:txBody>
    </xdr:sp>
    <xdr:clientData/>
  </xdr:twoCellAnchor>
  <xdr:twoCellAnchor>
    <xdr:from>
      <xdr:col>27</xdr:col>
      <xdr:colOff>219075</xdr:colOff>
      <xdr:row>0</xdr:row>
      <xdr:rowOff>66675</xdr:rowOff>
    </xdr:from>
    <xdr:to>
      <xdr:col>33</xdr:col>
      <xdr:colOff>266700</xdr:colOff>
      <xdr:row>6</xdr:row>
      <xdr:rowOff>0</xdr:rowOff>
    </xdr:to>
    <xdr:sp macro="" textlink="">
      <xdr:nvSpPr>
        <xdr:cNvPr id="22" name="正方形/長方形 21">
          <a:hlinkClick xmlns:r="http://schemas.openxmlformats.org/officeDocument/2006/relationships" r:id="rId3"/>
        </xdr:cNvPr>
        <xdr:cNvSpPr/>
      </xdr:nvSpPr>
      <xdr:spPr>
        <a:xfrm>
          <a:off x="8705850" y="66675"/>
          <a:ext cx="1933575" cy="1362075"/>
        </a:xfrm>
        <a:prstGeom prst="rect">
          <a:avLst/>
        </a:prstGeom>
        <a:solidFill>
          <a:srgbClr val="FF9900"/>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400" b="1"/>
            <a:t>もどる</a:t>
          </a:r>
          <a:endParaRPr kumimoji="1" lang="en-US" altLang="ja-JP" sz="2400" b="1"/>
        </a:p>
        <a:p>
          <a:pPr algn="ctr"/>
          <a:r>
            <a:rPr kumimoji="1" lang="ja-JP" altLang="en-US" sz="1200" b="1"/>
            <a:t>セルフメディケーション税制控除 </a:t>
          </a:r>
          <a:r>
            <a:rPr kumimoji="1" lang="ja-JP" altLang="en-US" sz="1400" b="1"/>
            <a:t>入力画面へ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190500</xdr:rowOff>
    </xdr:from>
    <xdr:to>
      <xdr:col>11</xdr:col>
      <xdr:colOff>114300</xdr:colOff>
      <xdr:row>3</xdr:row>
      <xdr:rowOff>200025</xdr:rowOff>
    </xdr:to>
    <xdr:sp macro="" textlink="">
      <xdr:nvSpPr>
        <xdr:cNvPr id="2" name="正方形/長方形 1"/>
        <xdr:cNvSpPr/>
      </xdr:nvSpPr>
      <xdr:spPr>
        <a:xfrm>
          <a:off x="190500" y="190500"/>
          <a:ext cx="7419975" cy="723900"/>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3600" b="1"/>
            <a:t>２．収</a:t>
          </a:r>
          <a:r>
            <a:rPr kumimoji="1" lang="ja-JP" altLang="en-US" sz="3600" b="1" baseline="0"/>
            <a:t> </a:t>
          </a:r>
          <a:r>
            <a:rPr kumimoji="1" lang="ja-JP" altLang="en-US" sz="3600" b="1"/>
            <a:t>入</a:t>
          </a:r>
          <a:r>
            <a:rPr kumimoji="1" lang="ja-JP" altLang="en-US" sz="3600" b="1" baseline="0"/>
            <a:t> </a:t>
          </a:r>
          <a:r>
            <a:rPr kumimoji="1" lang="ja-JP" altLang="en-US" sz="3600" b="1"/>
            <a:t>の 入</a:t>
          </a:r>
          <a:r>
            <a:rPr kumimoji="1" lang="ja-JP" altLang="en-US" sz="3600" b="1" baseline="0"/>
            <a:t> </a:t>
          </a:r>
          <a:r>
            <a:rPr kumimoji="1" lang="ja-JP" altLang="en-US" sz="3600" b="1"/>
            <a:t>力</a:t>
          </a:r>
        </a:p>
      </xdr:txBody>
    </xdr:sp>
    <xdr:clientData/>
  </xdr:twoCellAnchor>
  <xdr:twoCellAnchor>
    <xdr:from>
      <xdr:col>1</xdr:col>
      <xdr:colOff>95249</xdr:colOff>
      <xdr:row>5</xdr:row>
      <xdr:rowOff>208915</xdr:rowOff>
    </xdr:from>
    <xdr:to>
      <xdr:col>4</xdr:col>
      <xdr:colOff>429356</xdr:colOff>
      <xdr:row>8</xdr:row>
      <xdr:rowOff>228600</xdr:rowOff>
    </xdr:to>
    <xdr:sp macro="" textlink="">
      <xdr:nvSpPr>
        <xdr:cNvPr id="3" name="正方形/長方形 2">
          <a:hlinkClick xmlns:r="http://schemas.openxmlformats.org/officeDocument/2006/relationships" r:id="rId1"/>
        </xdr:cNvPr>
        <xdr:cNvSpPr/>
      </xdr:nvSpPr>
      <xdr:spPr>
        <a:xfrm>
          <a:off x="733424" y="1409065"/>
          <a:ext cx="2391507" cy="734060"/>
        </a:xfrm>
        <a:prstGeom prst="rect">
          <a:avLst/>
        </a:prstGeom>
        <a:ln/>
        <a:scene3d>
          <a:camera prst="orthographicFront"/>
          <a:lightRig rig="threePt" dir="t"/>
        </a:scene3d>
        <a:sp3d>
          <a:bevelT/>
        </a:sp3d>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b="1"/>
            <a:t>給　与</a:t>
          </a:r>
        </a:p>
      </xdr:txBody>
    </xdr:sp>
    <xdr:clientData/>
  </xdr:twoCellAnchor>
  <xdr:twoCellAnchor>
    <xdr:from>
      <xdr:col>5</xdr:col>
      <xdr:colOff>544195</xdr:colOff>
      <xdr:row>5</xdr:row>
      <xdr:rowOff>171450</xdr:rowOff>
    </xdr:from>
    <xdr:to>
      <xdr:col>9</xdr:col>
      <xdr:colOff>85724</xdr:colOff>
      <xdr:row>12</xdr:row>
      <xdr:rowOff>81989</xdr:rowOff>
    </xdr:to>
    <xdr:sp macro="" textlink="">
      <xdr:nvSpPr>
        <xdr:cNvPr id="4" name="正方形/長方形 3">
          <a:hlinkClick xmlns:r="http://schemas.openxmlformats.org/officeDocument/2006/relationships" r:id="rId2"/>
        </xdr:cNvPr>
        <xdr:cNvSpPr/>
      </xdr:nvSpPr>
      <xdr:spPr>
        <a:xfrm>
          <a:off x="3925570" y="1371600"/>
          <a:ext cx="2284729" cy="1577414"/>
        </a:xfrm>
        <a:prstGeom prst="rect">
          <a:avLst/>
        </a:prstGeom>
        <a:ln/>
        <a:scene3d>
          <a:camera prst="orthographicFront"/>
          <a:lightRig rig="threePt" dir="t"/>
        </a:scene3d>
        <a:sp3d>
          <a:bevelT/>
        </a:sp3d>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b="1"/>
            <a:t>事 業</a:t>
          </a:r>
          <a:endParaRPr kumimoji="1" lang="en-US" altLang="ja-JP" sz="2800" b="1"/>
        </a:p>
        <a:p>
          <a:pPr algn="ctr"/>
          <a:r>
            <a:rPr kumimoji="1" lang="ja-JP" altLang="en-US" sz="1900" b="1"/>
            <a:t>（営業・農業等）</a:t>
          </a:r>
        </a:p>
      </xdr:txBody>
    </xdr:sp>
    <xdr:clientData/>
  </xdr:twoCellAnchor>
  <xdr:twoCellAnchor>
    <xdr:from>
      <xdr:col>5</xdr:col>
      <xdr:colOff>514350</xdr:colOff>
      <xdr:row>13</xdr:row>
      <xdr:rowOff>9524</xdr:rowOff>
    </xdr:from>
    <xdr:to>
      <xdr:col>9</xdr:col>
      <xdr:colOff>76199</xdr:colOff>
      <xdr:row>16</xdr:row>
      <xdr:rowOff>85724</xdr:rowOff>
    </xdr:to>
    <xdr:sp macro="" textlink="">
      <xdr:nvSpPr>
        <xdr:cNvPr id="9" name="正方形/長方形 8">
          <a:hlinkClick xmlns:r="http://schemas.openxmlformats.org/officeDocument/2006/relationships" r:id="rId3"/>
        </xdr:cNvPr>
        <xdr:cNvSpPr/>
      </xdr:nvSpPr>
      <xdr:spPr>
        <a:xfrm>
          <a:off x="3895725" y="3114674"/>
          <a:ext cx="2305049" cy="790575"/>
        </a:xfrm>
        <a:prstGeom prst="rect">
          <a:avLst/>
        </a:prstGeom>
        <a:ln/>
        <a:scene3d>
          <a:camera prst="orthographicFront"/>
          <a:lightRig rig="threePt" dir="t"/>
        </a:scene3d>
        <a:sp3d>
          <a:bevelT/>
        </a:sp3d>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b="1"/>
            <a:t>不 動 産</a:t>
          </a:r>
        </a:p>
      </xdr:txBody>
    </xdr:sp>
    <xdr:clientData/>
  </xdr:twoCellAnchor>
  <xdr:twoCellAnchor>
    <xdr:from>
      <xdr:col>1</xdr:col>
      <xdr:colOff>95249</xdr:colOff>
      <xdr:row>10</xdr:row>
      <xdr:rowOff>9524</xdr:rowOff>
    </xdr:from>
    <xdr:to>
      <xdr:col>4</xdr:col>
      <xdr:colOff>429356</xdr:colOff>
      <xdr:row>13</xdr:row>
      <xdr:rowOff>28367</xdr:rowOff>
    </xdr:to>
    <xdr:sp macro="" textlink="">
      <xdr:nvSpPr>
        <xdr:cNvPr id="10" name="正方形/長方形 9">
          <a:hlinkClick xmlns:r="http://schemas.openxmlformats.org/officeDocument/2006/relationships" r:id="rId4"/>
        </xdr:cNvPr>
        <xdr:cNvSpPr/>
      </xdr:nvSpPr>
      <xdr:spPr>
        <a:xfrm>
          <a:off x="733424" y="2400299"/>
          <a:ext cx="2391507" cy="733218"/>
        </a:xfrm>
        <a:prstGeom prst="rect">
          <a:avLst/>
        </a:prstGeom>
        <a:ln/>
        <a:scene3d>
          <a:camera prst="orthographicFront"/>
          <a:lightRig rig="threePt" dir="t"/>
        </a:scene3d>
        <a:sp3d>
          <a:bevelT/>
        </a:sp3d>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b="1"/>
            <a:t>公的年金</a:t>
          </a:r>
        </a:p>
      </xdr:txBody>
    </xdr:sp>
    <xdr:clientData/>
  </xdr:twoCellAnchor>
  <xdr:twoCellAnchor>
    <xdr:from>
      <xdr:col>1</xdr:col>
      <xdr:colOff>104774</xdr:colOff>
      <xdr:row>13</xdr:row>
      <xdr:rowOff>190500</xdr:rowOff>
    </xdr:from>
    <xdr:to>
      <xdr:col>4</xdr:col>
      <xdr:colOff>438149</xdr:colOff>
      <xdr:row>16</xdr:row>
      <xdr:rowOff>208499</xdr:rowOff>
    </xdr:to>
    <xdr:sp macro="" textlink="">
      <xdr:nvSpPr>
        <xdr:cNvPr id="11" name="正方形/長方形 10">
          <a:hlinkClick xmlns:r="http://schemas.openxmlformats.org/officeDocument/2006/relationships" r:id="rId5"/>
        </xdr:cNvPr>
        <xdr:cNvSpPr/>
      </xdr:nvSpPr>
      <xdr:spPr>
        <a:xfrm>
          <a:off x="742949" y="3295650"/>
          <a:ext cx="2390775" cy="732374"/>
        </a:xfrm>
        <a:prstGeom prst="rect">
          <a:avLst/>
        </a:prstGeom>
        <a:ln/>
        <a:scene3d>
          <a:camera prst="orthographicFront"/>
          <a:lightRig rig="threePt" dir="t"/>
        </a:scene3d>
        <a:sp3d>
          <a:bevelT/>
        </a:sp3d>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b="1"/>
            <a:t>業　務</a:t>
          </a:r>
        </a:p>
      </xdr:txBody>
    </xdr:sp>
    <xdr:clientData/>
  </xdr:twoCellAnchor>
  <xdr:twoCellAnchor>
    <xdr:from>
      <xdr:col>1</xdr:col>
      <xdr:colOff>114299</xdr:colOff>
      <xdr:row>17</xdr:row>
      <xdr:rowOff>113665</xdr:rowOff>
    </xdr:from>
    <xdr:to>
      <xdr:col>4</xdr:col>
      <xdr:colOff>447674</xdr:colOff>
      <xdr:row>20</xdr:row>
      <xdr:rowOff>133350</xdr:rowOff>
    </xdr:to>
    <xdr:sp macro="" textlink="">
      <xdr:nvSpPr>
        <xdr:cNvPr id="12" name="正方形/長方形 11">
          <a:hlinkClick xmlns:r="http://schemas.openxmlformats.org/officeDocument/2006/relationships" r:id="rId5"/>
        </xdr:cNvPr>
        <xdr:cNvSpPr/>
      </xdr:nvSpPr>
      <xdr:spPr>
        <a:xfrm>
          <a:off x="752474" y="4171315"/>
          <a:ext cx="2390775" cy="734060"/>
        </a:xfrm>
        <a:prstGeom prst="rect">
          <a:avLst/>
        </a:prstGeom>
        <a:ln/>
        <a:scene3d>
          <a:camera prst="orthographicFront"/>
          <a:lightRig rig="threePt" dir="t"/>
        </a:scene3d>
        <a:sp3d>
          <a:bevelT/>
        </a:sp3d>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b="1"/>
            <a:t>そ の 他</a:t>
          </a:r>
        </a:p>
      </xdr:txBody>
    </xdr:sp>
    <xdr:clientData/>
  </xdr:twoCellAnchor>
  <xdr:twoCellAnchor>
    <xdr:from>
      <xdr:col>2</xdr:col>
      <xdr:colOff>495300</xdr:colOff>
      <xdr:row>23</xdr:row>
      <xdr:rowOff>180975</xdr:rowOff>
    </xdr:from>
    <xdr:to>
      <xdr:col>5</xdr:col>
      <xdr:colOff>200025</xdr:colOff>
      <xdr:row>27</xdr:row>
      <xdr:rowOff>208915</xdr:rowOff>
    </xdr:to>
    <xdr:sp macro="" textlink="">
      <xdr:nvSpPr>
        <xdr:cNvPr id="13" name="正方形/長方形 12">
          <a:hlinkClick xmlns:r="http://schemas.openxmlformats.org/officeDocument/2006/relationships" r:id="rId6"/>
        </xdr:cNvPr>
        <xdr:cNvSpPr/>
      </xdr:nvSpPr>
      <xdr:spPr>
        <a:xfrm>
          <a:off x="1819275" y="5667375"/>
          <a:ext cx="1762125" cy="980440"/>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t>受付画面へ</a:t>
          </a:r>
          <a:endParaRPr kumimoji="1" lang="en-US" altLang="ja-JP" sz="2000" b="1"/>
        </a:p>
        <a:p>
          <a:pPr algn="ctr"/>
          <a:r>
            <a:rPr kumimoji="1" lang="ja-JP" altLang="en-US" sz="2000" b="1"/>
            <a:t>もどる</a:t>
          </a:r>
        </a:p>
      </xdr:txBody>
    </xdr:sp>
    <xdr:clientData/>
  </xdr:twoCellAnchor>
  <xdr:twoCellAnchor>
    <xdr:from>
      <xdr:col>6</xdr:col>
      <xdr:colOff>57150</xdr:colOff>
      <xdr:row>23</xdr:row>
      <xdr:rowOff>152400</xdr:rowOff>
    </xdr:from>
    <xdr:to>
      <xdr:col>8</xdr:col>
      <xdr:colOff>495300</xdr:colOff>
      <xdr:row>28</xdr:row>
      <xdr:rowOff>0</xdr:rowOff>
    </xdr:to>
    <xdr:sp macro="" textlink="">
      <xdr:nvSpPr>
        <xdr:cNvPr id="14" name="正方形/長方形 13">
          <a:hlinkClick xmlns:r="http://schemas.openxmlformats.org/officeDocument/2006/relationships" r:id="rId7"/>
        </xdr:cNvPr>
        <xdr:cNvSpPr/>
      </xdr:nvSpPr>
      <xdr:spPr>
        <a:xfrm>
          <a:off x="4124325" y="5638800"/>
          <a:ext cx="1809750" cy="1038225"/>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solidFill>
                <a:schemeClr val="lt1"/>
              </a:solidFill>
              <a:effectLst/>
              <a:latin typeface="+mn-lt"/>
              <a:ea typeface="+mn-ea"/>
              <a:cs typeface="+mn-cs"/>
            </a:rPr>
            <a:t>控除入力へ</a:t>
          </a:r>
          <a:endParaRPr kumimoji="1" lang="en-US" altLang="ja-JP" sz="2000" b="1">
            <a:solidFill>
              <a:schemeClr val="lt1"/>
            </a:solidFill>
            <a:effectLst/>
            <a:latin typeface="+mn-lt"/>
            <a:ea typeface="+mn-ea"/>
            <a:cs typeface="+mn-cs"/>
          </a:endParaRPr>
        </a:p>
        <a:p>
          <a:pPr algn="ctr"/>
          <a:r>
            <a:rPr kumimoji="1" lang="ja-JP" altLang="en-US" sz="2000" b="1"/>
            <a:t>すすむ</a:t>
          </a:r>
        </a:p>
      </xdr:txBody>
    </xdr:sp>
    <xdr:clientData/>
  </xdr:twoCellAnchor>
  <xdr:twoCellAnchor>
    <xdr:from>
      <xdr:col>0</xdr:col>
      <xdr:colOff>114300</xdr:colOff>
      <xdr:row>0</xdr:row>
      <xdr:rowOff>76200</xdr:rowOff>
    </xdr:from>
    <xdr:to>
      <xdr:col>11</xdr:col>
      <xdr:colOff>514350</xdr:colOff>
      <xdr:row>28</xdr:row>
      <xdr:rowOff>180975</xdr:rowOff>
    </xdr:to>
    <xdr:sp macro="" textlink="">
      <xdr:nvSpPr>
        <xdr:cNvPr id="15" name="正方形/長方形 14"/>
        <xdr:cNvSpPr/>
      </xdr:nvSpPr>
      <xdr:spPr>
        <a:xfrm>
          <a:off x="114300" y="76200"/>
          <a:ext cx="7896225" cy="6781800"/>
        </a:xfrm>
        <a:prstGeom prst="rect">
          <a:avLst/>
        </a:prstGeom>
        <a:noFill/>
        <a:ln w="38100">
          <a:solidFill>
            <a:schemeClr val="accent2">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95250</xdr:colOff>
      <xdr:row>6</xdr:row>
      <xdr:rowOff>208915</xdr:rowOff>
    </xdr:from>
    <xdr:to>
      <xdr:col>5</xdr:col>
      <xdr:colOff>323485</xdr:colOff>
      <xdr:row>9</xdr:row>
      <xdr:rowOff>198657</xdr:rowOff>
    </xdr:to>
    <xdr:sp macro="" textlink="">
      <xdr:nvSpPr>
        <xdr:cNvPr id="3" name="正方形/長方形 2">
          <a:hlinkClick xmlns:r="http://schemas.openxmlformats.org/officeDocument/2006/relationships" r:id="rId1"/>
        </xdr:cNvPr>
        <xdr:cNvSpPr/>
      </xdr:nvSpPr>
      <xdr:spPr>
        <a:xfrm>
          <a:off x="638175" y="1466215"/>
          <a:ext cx="2971435" cy="704117"/>
        </a:xfrm>
        <a:prstGeom prst="rect">
          <a:avLst/>
        </a:prstGeom>
        <a:solidFill>
          <a:srgbClr val="339933"/>
        </a:solidFill>
        <a:ln/>
        <a:scene3d>
          <a:camera prst="orthographicFront"/>
          <a:lightRig rig="threePt" dir="t"/>
        </a:scene3d>
        <a:sp3d>
          <a:bevelT/>
        </a:sp3d>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b="1"/>
            <a:t>社会保険料</a:t>
          </a:r>
        </a:p>
      </xdr:txBody>
    </xdr:sp>
    <xdr:clientData/>
  </xdr:twoCellAnchor>
  <xdr:twoCellAnchor>
    <xdr:from>
      <xdr:col>7</xdr:col>
      <xdr:colOff>28575</xdr:colOff>
      <xdr:row>25</xdr:row>
      <xdr:rowOff>635</xdr:rowOff>
    </xdr:from>
    <xdr:to>
      <xdr:col>9</xdr:col>
      <xdr:colOff>419100</xdr:colOff>
      <xdr:row>29</xdr:row>
      <xdr:rowOff>28575</xdr:rowOff>
    </xdr:to>
    <xdr:sp macro="" textlink="">
      <xdr:nvSpPr>
        <xdr:cNvPr id="12" name="正方形/長方形 11">
          <a:hlinkClick xmlns:r="http://schemas.openxmlformats.org/officeDocument/2006/relationships" r:id="rId2"/>
        </xdr:cNvPr>
        <xdr:cNvSpPr/>
      </xdr:nvSpPr>
      <xdr:spPr>
        <a:xfrm>
          <a:off x="4686300" y="5791835"/>
          <a:ext cx="1762125" cy="980440"/>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t>受付画面へ</a:t>
          </a:r>
          <a:endParaRPr kumimoji="1" lang="en-US" altLang="ja-JP" sz="2000" b="1"/>
        </a:p>
        <a:p>
          <a:pPr algn="ctr"/>
          <a:r>
            <a:rPr kumimoji="1" lang="ja-JP" altLang="en-US" sz="2000" b="1"/>
            <a:t>もどる</a:t>
          </a:r>
        </a:p>
      </xdr:txBody>
    </xdr:sp>
    <xdr:clientData/>
  </xdr:twoCellAnchor>
  <xdr:twoCellAnchor>
    <xdr:from>
      <xdr:col>0</xdr:col>
      <xdr:colOff>304799</xdr:colOff>
      <xdr:row>0</xdr:row>
      <xdr:rowOff>133351</xdr:rowOff>
    </xdr:from>
    <xdr:to>
      <xdr:col>11</xdr:col>
      <xdr:colOff>666749</xdr:colOff>
      <xdr:row>3</xdr:row>
      <xdr:rowOff>200026</xdr:rowOff>
    </xdr:to>
    <xdr:sp macro="" textlink="">
      <xdr:nvSpPr>
        <xdr:cNvPr id="13" name="正方形/長方形 12"/>
        <xdr:cNvSpPr/>
      </xdr:nvSpPr>
      <xdr:spPr>
        <a:xfrm>
          <a:off x="304799" y="133351"/>
          <a:ext cx="7762875" cy="78105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3600" b="1"/>
            <a:t>３．控</a:t>
          </a:r>
          <a:r>
            <a:rPr kumimoji="1" lang="ja-JP" altLang="en-US" sz="3600" b="1" baseline="0"/>
            <a:t> </a:t>
          </a:r>
          <a:r>
            <a:rPr kumimoji="1" lang="ja-JP" altLang="en-US" sz="3600" b="1"/>
            <a:t>除 の 入力</a:t>
          </a:r>
        </a:p>
      </xdr:txBody>
    </xdr:sp>
    <xdr:clientData/>
  </xdr:twoCellAnchor>
  <xdr:twoCellAnchor>
    <xdr:from>
      <xdr:col>1</xdr:col>
      <xdr:colOff>85724</xdr:colOff>
      <xdr:row>10</xdr:row>
      <xdr:rowOff>142875</xdr:rowOff>
    </xdr:from>
    <xdr:to>
      <xdr:col>5</xdr:col>
      <xdr:colOff>323575</xdr:colOff>
      <xdr:row>13</xdr:row>
      <xdr:rowOff>142875</xdr:rowOff>
    </xdr:to>
    <xdr:sp macro="" textlink="">
      <xdr:nvSpPr>
        <xdr:cNvPr id="14" name="正方形/長方形 13">
          <a:hlinkClick xmlns:r="http://schemas.openxmlformats.org/officeDocument/2006/relationships" r:id="rId3"/>
        </xdr:cNvPr>
        <xdr:cNvSpPr/>
      </xdr:nvSpPr>
      <xdr:spPr>
        <a:xfrm>
          <a:off x="628649" y="2352675"/>
          <a:ext cx="2981051" cy="714375"/>
        </a:xfrm>
        <a:prstGeom prst="rect">
          <a:avLst/>
        </a:prstGeom>
        <a:solidFill>
          <a:srgbClr val="339933"/>
        </a:solidFill>
        <a:ln/>
        <a:scene3d>
          <a:camera prst="orthographicFront"/>
          <a:lightRig rig="threePt" dir="t"/>
        </a:scene3d>
        <a:sp3d>
          <a:bevelT/>
        </a:sp3d>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b="1"/>
            <a:t>生命保険料</a:t>
          </a:r>
        </a:p>
      </xdr:txBody>
    </xdr:sp>
    <xdr:clientData/>
  </xdr:twoCellAnchor>
  <xdr:twoCellAnchor>
    <xdr:from>
      <xdr:col>1</xdr:col>
      <xdr:colOff>85725</xdr:colOff>
      <xdr:row>14</xdr:row>
      <xdr:rowOff>95249</xdr:rowOff>
    </xdr:from>
    <xdr:to>
      <xdr:col>5</xdr:col>
      <xdr:colOff>342809</xdr:colOff>
      <xdr:row>17</xdr:row>
      <xdr:rowOff>106239</xdr:rowOff>
    </xdr:to>
    <xdr:sp macro="" textlink="">
      <xdr:nvSpPr>
        <xdr:cNvPr id="15" name="正方形/長方形 14">
          <a:hlinkClick xmlns:r="http://schemas.openxmlformats.org/officeDocument/2006/relationships" r:id="rId4"/>
        </xdr:cNvPr>
        <xdr:cNvSpPr/>
      </xdr:nvSpPr>
      <xdr:spPr>
        <a:xfrm>
          <a:off x="628650" y="3257549"/>
          <a:ext cx="3000284" cy="725365"/>
        </a:xfrm>
        <a:prstGeom prst="rect">
          <a:avLst/>
        </a:prstGeom>
        <a:solidFill>
          <a:srgbClr val="339933"/>
        </a:solidFill>
        <a:ln/>
        <a:scene3d>
          <a:camera prst="orthographicFront"/>
          <a:lightRig rig="threePt" dir="t"/>
        </a:scene3d>
        <a:sp3d>
          <a:bevelT/>
        </a:sp3d>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b="1"/>
            <a:t>地震保険料</a:t>
          </a:r>
        </a:p>
      </xdr:txBody>
    </xdr:sp>
    <xdr:clientData/>
  </xdr:twoCellAnchor>
  <xdr:twoCellAnchor>
    <xdr:from>
      <xdr:col>6</xdr:col>
      <xdr:colOff>200025</xdr:colOff>
      <xdr:row>6</xdr:row>
      <xdr:rowOff>199389</xdr:rowOff>
    </xdr:from>
    <xdr:to>
      <xdr:col>11</xdr:col>
      <xdr:colOff>38100</xdr:colOff>
      <xdr:row>13</xdr:row>
      <xdr:rowOff>123825</xdr:rowOff>
    </xdr:to>
    <xdr:sp macro="" textlink="">
      <xdr:nvSpPr>
        <xdr:cNvPr id="16" name="正方形/長方形 15">
          <a:hlinkClick xmlns:r="http://schemas.openxmlformats.org/officeDocument/2006/relationships" r:id="rId5"/>
        </xdr:cNvPr>
        <xdr:cNvSpPr/>
      </xdr:nvSpPr>
      <xdr:spPr>
        <a:xfrm>
          <a:off x="4171950" y="1456689"/>
          <a:ext cx="3267075" cy="1591311"/>
        </a:xfrm>
        <a:prstGeom prst="rect">
          <a:avLst/>
        </a:prstGeom>
        <a:solidFill>
          <a:srgbClr val="339933"/>
        </a:solidFill>
        <a:ln/>
        <a:scene3d>
          <a:camera prst="orthographicFront"/>
          <a:lightRig rig="threePt" dir="t"/>
        </a:scene3d>
        <a:sp3d>
          <a:bevelT/>
        </a:sp3d>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400" b="1"/>
            <a:t>本人控除</a:t>
          </a:r>
          <a:endParaRPr kumimoji="1" lang="en-US" altLang="ja-JP" sz="2400" b="1"/>
        </a:p>
        <a:p>
          <a:pPr algn="ctr"/>
          <a:r>
            <a:rPr kumimoji="1" lang="en-US" altLang="ja-JP" sz="1600" b="1"/>
            <a:t>〔</a:t>
          </a:r>
          <a:r>
            <a:rPr kumimoji="1" lang="ja-JP" altLang="en-US" sz="1600" b="1"/>
            <a:t>寡婦・ひとり親・</a:t>
          </a:r>
          <a:endParaRPr kumimoji="1" lang="en-US" altLang="ja-JP" sz="1600" b="1"/>
        </a:p>
        <a:p>
          <a:pPr algn="ctr"/>
          <a:r>
            <a:rPr kumimoji="1" lang="ja-JP" altLang="en-US" sz="1600" b="1"/>
            <a:t>勤労学生・障がい者控除</a:t>
          </a:r>
          <a:r>
            <a:rPr kumimoji="1" lang="en-US" altLang="ja-JP" sz="1600" b="1"/>
            <a:t>〕</a:t>
          </a:r>
          <a:endParaRPr kumimoji="1" lang="ja-JP" altLang="en-US" sz="1600" b="1"/>
        </a:p>
      </xdr:txBody>
    </xdr:sp>
    <xdr:clientData/>
  </xdr:twoCellAnchor>
  <xdr:twoCellAnchor>
    <xdr:from>
      <xdr:col>6</xdr:col>
      <xdr:colOff>209549</xdr:colOff>
      <xdr:row>14</xdr:row>
      <xdr:rowOff>66040</xdr:rowOff>
    </xdr:from>
    <xdr:to>
      <xdr:col>11</xdr:col>
      <xdr:colOff>30856</xdr:colOff>
      <xdr:row>17</xdr:row>
      <xdr:rowOff>88753</xdr:rowOff>
    </xdr:to>
    <xdr:sp macro="" textlink="">
      <xdr:nvSpPr>
        <xdr:cNvPr id="17" name="正方形/長方形 16">
          <a:hlinkClick xmlns:r="http://schemas.openxmlformats.org/officeDocument/2006/relationships" r:id="rId6"/>
        </xdr:cNvPr>
        <xdr:cNvSpPr/>
      </xdr:nvSpPr>
      <xdr:spPr>
        <a:xfrm>
          <a:off x="4181474" y="3228340"/>
          <a:ext cx="3250307" cy="737088"/>
        </a:xfrm>
        <a:prstGeom prst="rect">
          <a:avLst/>
        </a:prstGeom>
        <a:solidFill>
          <a:srgbClr val="339933"/>
        </a:solidFill>
        <a:ln/>
        <a:scene3d>
          <a:camera prst="orthographicFront"/>
          <a:lightRig rig="threePt" dir="t"/>
        </a:scene3d>
        <a:sp3d>
          <a:bevelT/>
        </a:sp3d>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400" b="1"/>
            <a:t>配偶者（特別）控除</a:t>
          </a:r>
        </a:p>
      </xdr:txBody>
    </xdr:sp>
    <xdr:clientData/>
  </xdr:twoCellAnchor>
  <xdr:twoCellAnchor>
    <xdr:from>
      <xdr:col>6</xdr:col>
      <xdr:colOff>200025</xdr:colOff>
      <xdr:row>18</xdr:row>
      <xdr:rowOff>46990</xdr:rowOff>
    </xdr:from>
    <xdr:to>
      <xdr:col>11</xdr:col>
      <xdr:colOff>30949</xdr:colOff>
      <xdr:row>21</xdr:row>
      <xdr:rowOff>69703</xdr:rowOff>
    </xdr:to>
    <xdr:sp macro="" textlink="">
      <xdr:nvSpPr>
        <xdr:cNvPr id="18" name="正方形/長方形 17">
          <a:hlinkClick xmlns:r="http://schemas.openxmlformats.org/officeDocument/2006/relationships" r:id="rId7"/>
        </xdr:cNvPr>
        <xdr:cNvSpPr/>
      </xdr:nvSpPr>
      <xdr:spPr>
        <a:xfrm>
          <a:off x="4171950" y="4161790"/>
          <a:ext cx="3259924" cy="737088"/>
        </a:xfrm>
        <a:prstGeom prst="rect">
          <a:avLst/>
        </a:prstGeom>
        <a:solidFill>
          <a:srgbClr val="339933"/>
        </a:solidFill>
        <a:ln/>
        <a:scene3d>
          <a:camera prst="orthographicFront"/>
          <a:lightRig rig="threePt" dir="t"/>
        </a:scene3d>
        <a:sp3d>
          <a:bevelT/>
        </a:sp3d>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b="1"/>
            <a:t>扶養控除</a:t>
          </a:r>
        </a:p>
      </xdr:txBody>
    </xdr:sp>
    <xdr:clientData/>
  </xdr:twoCellAnchor>
  <xdr:twoCellAnchor>
    <xdr:from>
      <xdr:col>1</xdr:col>
      <xdr:colOff>66675</xdr:colOff>
      <xdr:row>18</xdr:row>
      <xdr:rowOff>28575</xdr:rowOff>
    </xdr:from>
    <xdr:to>
      <xdr:col>5</xdr:col>
      <xdr:colOff>333375</xdr:colOff>
      <xdr:row>21</xdr:row>
      <xdr:rowOff>28575</xdr:rowOff>
    </xdr:to>
    <xdr:sp macro="" textlink="">
      <xdr:nvSpPr>
        <xdr:cNvPr id="19" name="正方形/長方形 18">
          <a:hlinkClick xmlns:r="http://schemas.openxmlformats.org/officeDocument/2006/relationships" r:id="rId8"/>
        </xdr:cNvPr>
        <xdr:cNvSpPr/>
      </xdr:nvSpPr>
      <xdr:spPr>
        <a:xfrm>
          <a:off x="609600" y="4143375"/>
          <a:ext cx="3009900" cy="714375"/>
        </a:xfrm>
        <a:prstGeom prst="rect">
          <a:avLst/>
        </a:prstGeom>
        <a:solidFill>
          <a:srgbClr val="339933"/>
        </a:solidFill>
        <a:ln/>
        <a:scene3d>
          <a:camera prst="orthographicFront"/>
          <a:lightRig rig="threePt" dir="t"/>
        </a:scene3d>
        <a:sp3d>
          <a:bevelT/>
        </a:sp3d>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b="1"/>
            <a:t>医療費控除</a:t>
          </a:r>
        </a:p>
      </xdr:txBody>
    </xdr:sp>
    <xdr:clientData/>
  </xdr:twoCellAnchor>
  <xdr:twoCellAnchor>
    <xdr:from>
      <xdr:col>2</xdr:col>
      <xdr:colOff>542925</xdr:colOff>
      <xdr:row>25</xdr:row>
      <xdr:rowOff>28575</xdr:rowOff>
    </xdr:from>
    <xdr:to>
      <xdr:col>5</xdr:col>
      <xdr:colOff>247650</xdr:colOff>
      <xdr:row>29</xdr:row>
      <xdr:rowOff>57150</xdr:rowOff>
    </xdr:to>
    <xdr:sp macro="" textlink="">
      <xdr:nvSpPr>
        <xdr:cNvPr id="20" name="正方形/長方形 19">
          <a:hlinkClick xmlns:r="http://schemas.openxmlformats.org/officeDocument/2006/relationships" r:id="rId9"/>
        </xdr:cNvPr>
        <xdr:cNvSpPr/>
      </xdr:nvSpPr>
      <xdr:spPr>
        <a:xfrm>
          <a:off x="1771650" y="5819775"/>
          <a:ext cx="1762125" cy="981075"/>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t>収入の入力へ</a:t>
          </a:r>
          <a:endParaRPr kumimoji="1" lang="en-US" altLang="ja-JP" sz="2000" b="1"/>
        </a:p>
        <a:p>
          <a:pPr algn="ctr"/>
          <a:r>
            <a:rPr kumimoji="1" lang="ja-JP" altLang="en-US" sz="2000" b="1"/>
            <a:t>もどる</a:t>
          </a:r>
        </a:p>
      </xdr:txBody>
    </xdr:sp>
    <xdr:clientData/>
  </xdr:twoCellAnchor>
  <xdr:twoCellAnchor>
    <xdr:from>
      <xdr:col>0</xdr:col>
      <xdr:colOff>123826</xdr:colOff>
      <xdr:row>0</xdr:row>
      <xdr:rowOff>47625</xdr:rowOff>
    </xdr:from>
    <xdr:to>
      <xdr:col>12</xdr:col>
      <xdr:colOff>247651</xdr:colOff>
      <xdr:row>30</xdr:row>
      <xdr:rowOff>66675</xdr:rowOff>
    </xdr:to>
    <xdr:sp macro="" textlink="">
      <xdr:nvSpPr>
        <xdr:cNvPr id="22" name="正方形/長方形 21"/>
        <xdr:cNvSpPr/>
      </xdr:nvSpPr>
      <xdr:spPr>
        <a:xfrm>
          <a:off x="123826" y="47625"/>
          <a:ext cx="8210550" cy="7000875"/>
        </a:xfrm>
        <a:prstGeom prst="rect">
          <a:avLst/>
        </a:prstGeom>
        <a:noFill/>
        <a:ln w="38100">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6350</xdr:colOff>
      <xdr:row>187</xdr:row>
      <xdr:rowOff>42227</xdr:rowOff>
    </xdr:from>
    <xdr:to>
      <xdr:col>54</xdr:col>
      <xdr:colOff>110490</xdr:colOff>
      <xdr:row>190</xdr:row>
      <xdr:rowOff>38100</xdr:rowOff>
    </xdr:to>
    <xdr:sp macro="" textlink="">
      <xdr:nvSpPr>
        <xdr:cNvPr id="2" name="角丸四角形 1"/>
        <xdr:cNvSpPr/>
      </xdr:nvSpPr>
      <xdr:spPr>
        <a:xfrm>
          <a:off x="454025" y="9691052"/>
          <a:ext cx="3933190" cy="13874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xdr:colOff>
      <xdr:row>24</xdr:row>
      <xdr:rowOff>34925</xdr:rowOff>
    </xdr:from>
    <xdr:to>
      <xdr:col>87</xdr:col>
      <xdr:colOff>6350</xdr:colOff>
      <xdr:row>30</xdr:row>
      <xdr:rowOff>1270</xdr:rowOff>
    </xdr:to>
    <xdr:sp macro="" textlink="">
      <xdr:nvSpPr>
        <xdr:cNvPr id="3" name="角丸四角形 2"/>
        <xdr:cNvSpPr/>
      </xdr:nvSpPr>
      <xdr:spPr>
        <a:xfrm>
          <a:off x="411480" y="1644650"/>
          <a:ext cx="6576695" cy="299720"/>
        </a:xfrm>
        <a:prstGeom prst="roundRect">
          <a:avLst>
            <a:gd name="adj" fmla="val 14103"/>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43180</xdr:colOff>
      <xdr:row>31</xdr:row>
      <xdr:rowOff>7620</xdr:rowOff>
    </xdr:from>
    <xdr:to>
      <xdr:col>87</xdr:col>
      <xdr:colOff>19050</xdr:colOff>
      <xdr:row>40</xdr:row>
      <xdr:rowOff>9526</xdr:rowOff>
    </xdr:to>
    <xdr:sp macro="" textlink="">
      <xdr:nvSpPr>
        <xdr:cNvPr id="4" name="角丸四角形 3"/>
        <xdr:cNvSpPr/>
      </xdr:nvSpPr>
      <xdr:spPr>
        <a:xfrm>
          <a:off x="395605" y="1998345"/>
          <a:ext cx="6605270" cy="516256"/>
        </a:xfrm>
        <a:prstGeom prst="roundRect">
          <a:avLst>
            <a:gd name="adj" fmla="val 12821"/>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12700</xdr:colOff>
      <xdr:row>2</xdr:row>
      <xdr:rowOff>25400</xdr:rowOff>
    </xdr:from>
    <xdr:to>
      <xdr:col>4</xdr:col>
      <xdr:colOff>0</xdr:colOff>
      <xdr:row>50</xdr:row>
      <xdr:rowOff>0</xdr:rowOff>
    </xdr:to>
    <xdr:sp macro="" textlink="">
      <xdr:nvSpPr>
        <xdr:cNvPr id="5" name="角丸四角形 4"/>
        <xdr:cNvSpPr/>
      </xdr:nvSpPr>
      <xdr:spPr>
        <a:xfrm>
          <a:off x="12700" y="234950"/>
          <a:ext cx="339725" cy="2826385"/>
        </a:xfrm>
        <a:prstGeom prst="roundRect">
          <a:avLst>
            <a:gd name="adj" fmla="val 16667"/>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12700</xdr:colOff>
      <xdr:row>60</xdr:row>
      <xdr:rowOff>31750</xdr:rowOff>
    </xdr:from>
    <xdr:to>
      <xdr:col>4</xdr:col>
      <xdr:colOff>6350</xdr:colOff>
      <xdr:row>88</xdr:row>
      <xdr:rowOff>0</xdr:rowOff>
    </xdr:to>
    <xdr:sp macro="" textlink="">
      <xdr:nvSpPr>
        <xdr:cNvPr id="6" name="角丸四角形 5"/>
        <xdr:cNvSpPr/>
      </xdr:nvSpPr>
      <xdr:spPr>
        <a:xfrm>
          <a:off x="12700" y="3639820"/>
          <a:ext cx="346075" cy="1526540"/>
        </a:xfrm>
        <a:prstGeom prst="roundRect">
          <a:avLst>
            <a:gd name="adj" fmla="val 16667"/>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101958</xdr:colOff>
      <xdr:row>198</xdr:row>
      <xdr:rowOff>9166</xdr:rowOff>
    </xdr:from>
    <xdr:to>
      <xdr:col>30</xdr:col>
      <xdr:colOff>35283</xdr:colOff>
      <xdr:row>208</xdr:row>
      <xdr:rowOff>43375</xdr:rowOff>
    </xdr:to>
    <xdr:sp macro="" textlink="">
      <xdr:nvSpPr>
        <xdr:cNvPr id="13" name="正方形/長方形 12">
          <a:hlinkClick xmlns:r="http://schemas.openxmlformats.org/officeDocument/2006/relationships" r:id="rId1"/>
        </xdr:cNvPr>
        <xdr:cNvSpPr/>
      </xdr:nvSpPr>
      <xdr:spPr>
        <a:xfrm>
          <a:off x="175743" y="10245187"/>
          <a:ext cx="2032850" cy="678153"/>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受付画面へもどる</a:t>
          </a:r>
        </a:p>
      </xdr:txBody>
    </xdr:sp>
    <xdr:clientData/>
  </xdr:twoCellAnchor>
  <xdr:twoCellAnchor>
    <xdr:from>
      <xdr:col>34</xdr:col>
      <xdr:colOff>13403</xdr:colOff>
      <xdr:row>197</xdr:row>
      <xdr:rowOff>44744</xdr:rowOff>
    </xdr:from>
    <xdr:to>
      <xdr:col>72</xdr:col>
      <xdr:colOff>37273</xdr:colOff>
      <xdr:row>208</xdr:row>
      <xdr:rowOff>23253</xdr:rowOff>
    </xdr:to>
    <xdr:sp macro="" textlink="">
      <xdr:nvSpPr>
        <xdr:cNvPr id="8" name="正方形/長方形 7">
          <a:hlinkClick xmlns:r="http://schemas.openxmlformats.org/officeDocument/2006/relationships" r:id="rId2"/>
        </xdr:cNvPr>
        <xdr:cNvSpPr/>
      </xdr:nvSpPr>
      <xdr:spPr>
        <a:xfrm>
          <a:off x="2522100" y="10220395"/>
          <a:ext cx="3109434" cy="682823"/>
        </a:xfrm>
        <a:prstGeom prst="rect">
          <a:avLst/>
        </a:prstGeom>
        <a:solidFill>
          <a:srgbClr val="339933"/>
        </a:solidFill>
        <a:ln>
          <a:noFill/>
        </a:ln>
        <a:effectLst>
          <a:outerShdw blurRad="57150" dist="19050" dir="5400000" algn="ctr" rotWithShape="0">
            <a:srgbClr val="000000">
              <a:alpha val="63000"/>
            </a:srgbClr>
          </a:outerShdw>
        </a:effectLst>
        <a:scene3d>
          <a:camera prst="orthographicFront"/>
          <a:lightRig rig="threePt" dir="t"/>
        </a:scene3d>
        <a:sp3d>
          <a:bevelT/>
        </a:sp3d>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a:ea typeface="游ゴシック" panose="020B0400000000000000" pitchFamily="50" charset="-128"/>
              <a:cs typeface="+mn-cs"/>
            </a:rPr>
            <a:t> </a:t>
          </a:r>
          <a:r>
            <a:rPr kumimoji="1" lang="ja-JP" altLang="en-US" sz="1200" b="1" i="0" u="none" strike="noStrike" kern="0" cap="none" spc="0" normalizeH="0" baseline="0" noProof="0">
              <a:ln>
                <a:noFill/>
              </a:ln>
              <a:solidFill>
                <a:sysClr val="window" lastClr="FFFFFF"/>
              </a:solidFill>
              <a:effectLst/>
              <a:uLnTx/>
              <a:uFillTx/>
              <a:latin typeface="Calibri"/>
              <a:ea typeface="游ゴシック" panose="020B0400000000000000" pitchFamily="50" charset="-128"/>
              <a:cs typeface="+mn-cs"/>
            </a:rPr>
            <a:t>「医療費</a:t>
          </a:r>
          <a:r>
            <a:rPr kumimoji="1" lang="en-US" altLang="ja-JP" sz="1200" b="1" i="0" u="none" strike="noStrike" kern="0" cap="none" spc="0" normalizeH="0" baseline="0" noProof="0">
              <a:ln>
                <a:noFill/>
              </a:ln>
              <a:solidFill>
                <a:sysClr val="window" lastClr="FFFFFF"/>
              </a:solidFill>
              <a:effectLst/>
              <a:uLnTx/>
              <a:uFillTx/>
              <a:latin typeface="Calibri"/>
              <a:ea typeface="游ゴシック" panose="020B0400000000000000" pitchFamily="50" charset="-128"/>
              <a:cs typeface="+mn-cs"/>
            </a:rPr>
            <a:t>(</a:t>
          </a:r>
          <a:r>
            <a:rPr kumimoji="1" lang="ja-JP" altLang="en-US" sz="1200" b="1" i="0" u="none" strike="noStrike" kern="0" cap="none" spc="0" normalizeH="0" baseline="0" noProof="0">
              <a:ln>
                <a:noFill/>
              </a:ln>
              <a:solidFill>
                <a:sysClr val="window" lastClr="FFFFFF"/>
              </a:solidFill>
              <a:effectLst/>
              <a:uLnTx/>
              <a:uFillTx/>
              <a:latin typeface="Calibri"/>
              <a:ea typeface="游ゴシック" panose="020B0400000000000000" pitchFamily="50" charset="-128"/>
              <a:cs typeface="+mn-cs"/>
            </a:rPr>
            <a:t>セルフメディケーション税制</a:t>
          </a:r>
          <a:r>
            <a:rPr kumimoji="1" lang="en-US" altLang="ja-JP" sz="1200" b="1" i="0" u="none" strike="noStrike" kern="0" cap="none" spc="0" normalizeH="0" baseline="0" noProof="0">
              <a:ln>
                <a:noFill/>
              </a:ln>
              <a:solidFill>
                <a:sysClr val="window" lastClr="FFFFFF"/>
              </a:solidFill>
              <a:effectLst/>
              <a:uLnTx/>
              <a:uFillTx/>
              <a:latin typeface="Calibri"/>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 lastClr="FFFFFF"/>
              </a:solidFill>
              <a:effectLst/>
              <a:uLnTx/>
              <a:uFillTx/>
              <a:latin typeface="Calibri"/>
              <a:ea typeface="游ゴシック" panose="020B0400000000000000" pitchFamily="50" charset="-128"/>
              <a:cs typeface="+mn-cs"/>
            </a:rPr>
            <a:t>　の控除明細書」 </a:t>
          </a:r>
          <a:r>
            <a:rPr kumimoji="1" lang="ja-JP" altLang="en-US" sz="1400" b="1" i="0" u="none" strike="noStrike" kern="0" cap="none" spc="0" normalizeH="0" baseline="0" noProof="0">
              <a:ln>
                <a:noFill/>
              </a:ln>
              <a:solidFill>
                <a:sysClr val="window" lastClr="FFFFFF"/>
              </a:solidFill>
              <a:effectLst/>
              <a:uLnTx/>
              <a:uFillTx/>
              <a:latin typeface="Calibri"/>
              <a:ea typeface="游ゴシック" panose="020B0400000000000000" pitchFamily="50" charset="-128"/>
              <a:cs typeface="+mn-cs"/>
            </a:rPr>
            <a:t>画面へ</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762000</xdr:colOff>
      <xdr:row>13</xdr:row>
      <xdr:rowOff>161925</xdr:rowOff>
    </xdr:from>
    <xdr:to>
      <xdr:col>14</xdr:col>
      <xdr:colOff>335897</xdr:colOff>
      <xdr:row>24</xdr:row>
      <xdr:rowOff>99171</xdr:rowOff>
    </xdr:to>
    <xdr:pic>
      <xdr:nvPicPr>
        <xdr:cNvPr id="20" name="図 19"/>
        <xdr:cNvPicPr>
          <a:picLocks noChangeAspect="1"/>
        </xdr:cNvPicPr>
      </xdr:nvPicPr>
      <xdr:blipFill>
        <a:blip xmlns:r="http://schemas.openxmlformats.org/officeDocument/2006/relationships" r:embed="rId1"/>
        <a:stretch>
          <a:fillRect/>
        </a:stretch>
      </xdr:blipFill>
      <xdr:spPr>
        <a:xfrm>
          <a:off x="6057900" y="2619375"/>
          <a:ext cx="5126972" cy="2899521"/>
        </a:xfrm>
        <a:prstGeom prst="rect">
          <a:avLst/>
        </a:prstGeom>
        <a:ln>
          <a:solidFill>
            <a:schemeClr val="tx1"/>
          </a:solidFill>
        </a:ln>
      </xdr:spPr>
    </xdr:pic>
    <xdr:clientData/>
  </xdr:twoCellAnchor>
  <xdr:twoCellAnchor>
    <xdr:from>
      <xdr:col>0</xdr:col>
      <xdr:colOff>190500</xdr:colOff>
      <xdr:row>12</xdr:row>
      <xdr:rowOff>104775</xdr:rowOff>
    </xdr:from>
    <xdr:to>
      <xdr:col>7</xdr:col>
      <xdr:colOff>0</xdr:colOff>
      <xdr:row>13</xdr:row>
      <xdr:rowOff>180340</xdr:rowOff>
    </xdr:to>
    <xdr:sp macro="" textlink="">
      <xdr:nvSpPr>
        <xdr:cNvPr id="5" name="正方形/長方形 4"/>
        <xdr:cNvSpPr/>
      </xdr:nvSpPr>
      <xdr:spPr>
        <a:xfrm>
          <a:off x="190500" y="2047875"/>
          <a:ext cx="4343400" cy="32321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l"/>
          <a:r>
            <a:rPr kumimoji="1" lang="en-US" altLang="ja-JP" sz="1600" b="1">
              <a:solidFill>
                <a:sysClr val="windowText" lastClr="000000"/>
              </a:solidFill>
            </a:rPr>
            <a:t>【</a:t>
          </a:r>
          <a:r>
            <a:rPr kumimoji="1" lang="ja-JP" altLang="en-US" sz="1600" b="1">
              <a:solidFill>
                <a:sysClr val="windowText" lastClr="000000"/>
              </a:solidFill>
            </a:rPr>
            <a:t>１</a:t>
          </a:r>
          <a:r>
            <a:rPr kumimoji="1" lang="en-US" altLang="ja-JP" sz="1600" b="1">
              <a:solidFill>
                <a:sysClr val="windowText" lastClr="000000"/>
              </a:solidFill>
            </a:rPr>
            <a:t>】</a:t>
          </a:r>
          <a:r>
            <a:rPr kumimoji="1" lang="ja-JP" altLang="en-US" sz="1400" b="1">
              <a:solidFill>
                <a:sysClr val="windowText" lastClr="000000"/>
              </a:solidFill>
            </a:rPr>
            <a:t>源泉徴収票がある場合</a:t>
          </a:r>
        </a:p>
      </xdr:txBody>
    </xdr:sp>
    <xdr:clientData/>
  </xdr:twoCellAnchor>
  <xdr:twoCellAnchor>
    <xdr:from>
      <xdr:col>0</xdr:col>
      <xdr:colOff>200025</xdr:colOff>
      <xdr:row>24</xdr:row>
      <xdr:rowOff>180975</xdr:rowOff>
    </xdr:from>
    <xdr:to>
      <xdr:col>6</xdr:col>
      <xdr:colOff>209550</xdr:colOff>
      <xdr:row>26</xdr:row>
      <xdr:rowOff>133350</xdr:rowOff>
    </xdr:to>
    <xdr:sp macro="" textlink="">
      <xdr:nvSpPr>
        <xdr:cNvPr id="6" name="正方形/長方形 5"/>
        <xdr:cNvSpPr/>
      </xdr:nvSpPr>
      <xdr:spPr>
        <a:xfrm>
          <a:off x="200025" y="5334000"/>
          <a:ext cx="4324350" cy="39052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l"/>
          <a:r>
            <a:rPr kumimoji="1" lang="en-US" altLang="ja-JP" sz="1600" b="1">
              <a:solidFill>
                <a:sysClr val="windowText" lastClr="000000"/>
              </a:solidFill>
            </a:rPr>
            <a:t>【</a:t>
          </a:r>
          <a:r>
            <a:rPr kumimoji="1" lang="ja-JP" altLang="en-US" sz="1600" b="1">
              <a:solidFill>
                <a:sysClr val="windowText" lastClr="000000"/>
              </a:solidFill>
            </a:rPr>
            <a:t>２</a:t>
          </a:r>
          <a:r>
            <a:rPr kumimoji="1" lang="en-US" altLang="ja-JP" sz="1600" b="1">
              <a:solidFill>
                <a:sysClr val="windowText" lastClr="000000"/>
              </a:solidFill>
            </a:rPr>
            <a:t>】</a:t>
          </a:r>
          <a:r>
            <a:rPr kumimoji="1" lang="ja-JP" altLang="en-US" sz="1400" b="1">
              <a:solidFill>
                <a:sysClr val="windowText" lastClr="000000"/>
              </a:solidFill>
            </a:rPr>
            <a:t>源泉徴収票がない場合</a:t>
          </a:r>
          <a:r>
            <a:rPr kumimoji="1" lang="ja-JP" altLang="en-US" sz="1200" b="1">
              <a:solidFill>
                <a:sysClr val="windowText" lastClr="000000"/>
              </a:solidFill>
            </a:rPr>
            <a:t>（給与明細等のみ）</a:t>
          </a:r>
        </a:p>
      </xdr:txBody>
    </xdr:sp>
    <xdr:clientData/>
  </xdr:twoCellAnchor>
  <xdr:twoCellAnchor>
    <xdr:from>
      <xdr:col>11</xdr:col>
      <xdr:colOff>1076325</xdr:colOff>
      <xdr:row>37</xdr:row>
      <xdr:rowOff>57786</xdr:rowOff>
    </xdr:from>
    <xdr:to>
      <xdr:col>14</xdr:col>
      <xdr:colOff>571500</xdr:colOff>
      <xdr:row>40</xdr:row>
      <xdr:rowOff>152401</xdr:rowOff>
    </xdr:to>
    <xdr:sp macro="" textlink="">
      <xdr:nvSpPr>
        <xdr:cNvPr id="7" name="正方形/長方形 6">
          <a:hlinkClick xmlns:r="http://schemas.openxmlformats.org/officeDocument/2006/relationships" r:id="rId2"/>
        </xdr:cNvPr>
        <xdr:cNvSpPr/>
      </xdr:nvSpPr>
      <xdr:spPr>
        <a:xfrm>
          <a:off x="9353550" y="8373111"/>
          <a:ext cx="2066925" cy="1037590"/>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t>収入の入力へ</a:t>
          </a:r>
          <a:endParaRPr kumimoji="1" lang="en-US" altLang="ja-JP" sz="2000" b="1"/>
        </a:p>
        <a:p>
          <a:pPr algn="ctr"/>
          <a:r>
            <a:rPr kumimoji="1" lang="ja-JP" altLang="en-US" sz="2000" b="1"/>
            <a:t>もどる</a:t>
          </a:r>
        </a:p>
      </xdr:txBody>
    </xdr:sp>
    <xdr:clientData/>
  </xdr:twoCellAnchor>
  <xdr:twoCellAnchor>
    <xdr:from>
      <xdr:col>9</xdr:col>
      <xdr:colOff>95250</xdr:colOff>
      <xdr:row>26</xdr:row>
      <xdr:rowOff>200025</xdr:rowOff>
    </xdr:from>
    <xdr:to>
      <xdr:col>14</xdr:col>
      <xdr:colOff>676275</xdr:colOff>
      <xdr:row>31</xdr:row>
      <xdr:rowOff>142875</xdr:rowOff>
    </xdr:to>
    <xdr:sp macro="" textlink="">
      <xdr:nvSpPr>
        <xdr:cNvPr id="9" name="正方形/長方形 8"/>
        <xdr:cNvSpPr/>
      </xdr:nvSpPr>
      <xdr:spPr>
        <a:xfrm>
          <a:off x="6838950" y="5791200"/>
          <a:ext cx="4686300" cy="1162050"/>
        </a:xfrm>
        <a:prstGeom prst="rect">
          <a:avLst/>
        </a:prstGeom>
        <a:solidFill>
          <a:schemeClr val="accent4">
            <a:lumMod val="20000"/>
            <a:lumOff val="80000"/>
          </a:schemeClr>
        </a:solidFill>
        <a:ln>
          <a:solidFill>
            <a:schemeClr val="accent2">
              <a:lumMod val="7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50" b="1" u="sng">
              <a:solidFill>
                <a:srgbClr val="FF0000"/>
              </a:solidFill>
            </a:rPr>
            <a:t>※</a:t>
          </a:r>
          <a:r>
            <a:rPr kumimoji="1" lang="ja-JP" altLang="en-US" sz="1050" b="1" u="sng">
              <a:solidFill>
                <a:srgbClr val="FF0000"/>
              </a:solidFill>
            </a:rPr>
            <a:t>入力前にご確認ください</a:t>
          </a:r>
          <a:r>
            <a:rPr kumimoji="1" lang="en-US" altLang="ja-JP" sz="1050" b="1" u="sng">
              <a:solidFill>
                <a:srgbClr val="FF0000"/>
              </a:solidFill>
            </a:rPr>
            <a:t>※</a:t>
          </a:r>
        </a:p>
        <a:p>
          <a:pPr algn="l"/>
          <a:r>
            <a:rPr kumimoji="1" lang="ja-JP" altLang="en-US" sz="1050" b="0"/>
            <a:t>　実際に給与の受け渡し（振込等）があった月の月収を</a:t>
          </a:r>
          <a:r>
            <a:rPr kumimoji="1" lang="ja-JP" altLang="ja-JP" sz="1100" b="0">
              <a:solidFill>
                <a:schemeClr val="dk1"/>
              </a:solidFill>
              <a:effectLst/>
              <a:latin typeface="+mn-lt"/>
              <a:ea typeface="+mn-ea"/>
              <a:cs typeface="+mn-cs"/>
            </a:rPr>
            <a:t>入力</a:t>
          </a:r>
          <a:r>
            <a:rPr kumimoji="1" lang="ja-JP" altLang="en-US" sz="1100" b="0">
              <a:solidFill>
                <a:schemeClr val="dk1"/>
              </a:solidFill>
              <a:effectLst/>
              <a:latin typeface="+mn-lt"/>
              <a:ea typeface="+mn-ea"/>
              <a:cs typeface="+mn-cs"/>
            </a:rPr>
            <a:t>して下さい。</a:t>
          </a:r>
          <a:endParaRPr kumimoji="1" lang="en-US" altLang="ja-JP" sz="1050" b="0"/>
        </a:p>
        <a:p>
          <a:pPr algn="l"/>
          <a:r>
            <a:rPr kumimoji="1" lang="ja-JP" altLang="en-US" sz="1050" b="0"/>
            <a:t>　</a:t>
          </a:r>
          <a:r>
            <a:rPr kumimoji="1" lang="en-US" altLang="ja-JP" sz="1050" b="0"/>
            <a:t>《</a:t>
          </a:r>
          <a:r>
            <a:rPr kumimoji="1" lang="ja-JP" altLang="en-US" sz="1050" b="0"/>
            <a:t>例</a:t>
          </a:r>
          <a:r>
            <a:rPr kumimoji="1" lang="en-US" altLang="ja-JP" sz="1050" b="0"/>
            <a:t>》</a:t>
          </a:r>
          <a:r>
            <a:rPr kumimoji="1" lang="ja-JP" altLang="en-US" sz="1050" b="0"/>
            <a:t>１月勤務分は翌月２月に支給（振込・手渡し）される場合は、</a:t>
          </a:r>
          <a:endParaRPr kumimoji="1" lang="en-US" altLang="ja-JP" sz="1050" b="0"/>
        </a:p>
        <a:p>
          <a:pPr algn="l"/>
          <a:r>
            <a:rPr kumimoji="1" lang="ja-JP" altLang="en-US" sz="1050" b="0"/>
            <a:t>　　　　　２月の月収に入力。</a:t>
          </a:r>
          <a:endParaRPr kumimoji="1" lang="en-US" altLang="ja-JP" sz="1050" b="0"/>
        </a:p>
      </xdr:txBody>
    </xdr:sp>
    <xdr:clientData/>
  </xdr:twoCellAnchor>
  <xdr:twoCellAnchor>
    <xdr:from>
      <xdr:col>11</xdr:col>
      <xdr:colOff>1076325</xdr:colOff>
      <xdr:row>41</xdr:row>
      <xdr:rowOff>76199</xdr:rowOff>
    </xdr:from>
    <xdr:to>
      <xdr:col>14</xdr:col>
      <xdr:colOff>581025</xdr:colOff>
      <xdr:row>43</xdr:row>
      <xdr:rowOff>133350</xdr:rowOff>
    </xdr:to>
    <xdr:sp macro="" textlink="">
      <xdr:nvSpPr>
        <xdr:cNvPr id="10" name="正方形/長方形 9">
          <a:hlinkClick xmlns:r="http://schemas.openxmlformats.org/officeDocument/2006/relationships" r:id="rId3"/>
        </xdr:cNvPr>
        <xdr:cNvSpPr/>
      </xdr:nvSpPr>
      <xdr:spPr>
        <a:xfrm>
          <a:off x="9353550" y="9572624"/>
          <a:ext cx="2076450" cy="533401"/>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受付画面へもどる</a:t>
          </a:r>
        </a:p>
      </xdr:txBody>
    </xdr:sp>
    <xdr:clientData/>
  </xdr:twoCellAnchor>
  <xdr:twoCellAnchor>
    <xdr:from>
      <xdr:col>0</xdr:col>
      <xdr:colOff>180975</xdr:colOff>
      <xdr:row>0</xdr:row>
      <xdr:rowOff>85725</xdr:rowOff>
    </xdr:from>
    <xdr:to>
      <xdr:col>10</xdr:col>
      <xdr:colOff>552450</xdr:colOff>
      <xdr:row>3</xdr:row>
      <xdr:rowOff>180975</xdr:rowOff>
    </xdr:to>
    <xdr:sp macro="" textlink="">
      <xdr:nvSpPr>
        <xdr:cNvPr id="11" name="正方形/長方形 10"/>
        <xdr:cNvSpPr/>
      </xdr:nvSpPr>
      <xdr:spPr>
        <a:xfrm>
          <a:off x="180975" y="85725"/>
          <a:ext cx="7629525" cy="819150"/>
        </a:xfrm>
        <a:prstGeom prst="rect">
          <a:avLst/>
        </a:prstGeom>
        <a:effectLst>
          <a:outerShdw blurRad="50800" dist="38100" dir="2700000" algn="tl" rotWithShape="0">
            <a:prstClr val="black">
              <a:alpha val="40000"/>
            </a:prstClr>
          </a:outerShdw>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3600" b="1" cap="none" spc="0">
              <a:ln w="10160">
                <a:solidFill>
                  <a:schemeClr val="accent2">
                    <a:lumMod val="75000"/>
                  </a:schemeClr>
                </a:solidFill>
                <a:prstDash val="solid"/>
              </a:ln>
              <a:solidFill>
                <a:srgbClr val="FFFFFF"/>
              </a:solidFill>
              <a:effectLst>
                <a:outerShdw blurRad="38100" dist="22860" dir="5400000" algn="tl" rotWithShape="0">
                  <a:srgbClr val="000000">
                    <a:alpha val="30000"/>
                  </a:srgbClr>
                </a:outerShdw>
              </a:effectLst>
              <a:latin typeface="+mn-lt"/>
              <a:ea typeface="+mn-ea"/>
              <a:cs typeface="+mn-cs"/>
            </a:rPr>
            <a:t>　</a:t>
          </a:r>
          <a:r>
            <a:rPr kumimoji="1" lang="ja-JP" altLang="ja-JP" sz="3600" b="1" cap="none" spc="0">
              <a:ln w="10160">
                <a:solidFill>
                  <a:schemeClr val="accent2">
                    <a:lumMod val="75000"/>
                  </a:schemeClr>
                </a:solidFill>
                <a:prstDash val="solid"/>
              </a:ln>
              <a:solidFill>
                <a:srgbClr val="FFFFFF"/>
              </a:solidFill>
              <a:effectLst>
                <a:outerShdw blurRad="38100" dist="22860" dir="5400000" algn="tl" rotWithShape="0">
                  <a:srgbClr val="000000">
                    <a:alpha val="30000"/>
                  </a:srgbClr>
                </a:outerShdw>
              </a:effectLst>
              <a:latin typeface="+mn-lt"/>
              <a:ea typeface="+mn-ea"/>
              <a:cs typeface="+mn-cs"/>
            </a:rPr>
            <a:t>給与収入 の 入力</a:t>
          </a:r>
          <a:endParaRPr kumimoji="1" lang="ja-JP" altLang="en-US" sz="7200" b="1" cap="none" spc="0">
            <a:ln w="10160">
              <a:solidFill>
                <a:schemeClr val="accent2">
                  <a:lumMod val="75000"/>
                </a:schemeClr>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twoCellAnchor>
    <xdr:from>
      <xdr:col>11</xdr:col>
      <xdr:colOff>76200</xdr:colOff>
      <xdr:row>0</xdr:row>
      <xdr:rowOff>133349</xdr:rowOff>
    </xdr:from>
    <xdr:to>
      <xdr:col>14</xdr:col>
      <xdr:colOff>647700</xdr:colOff>
      <xdr:row>10</xdr:row>
      <xdr:rowOff>123825</xdr:rowOff>
    </xdr:to>
    <xdr:sp macro="" textlink="">
      <xdr:nvSpPr>
        <xdr:cNvPr id="13" name="正方形/長方形 12"/>
        <xdr:cNvSpPr/>
      </xdr:nvSpPr>
      <xdr:spPr>
        <a:xfrm>
          <a:off x="8353425" y="133349"/>
          <a:ext cx="3143250" cy="1724026"/>
        </a:xfrm>
        <a:prstGeom prst="rect">
          <a:avLst/>
        </a:prstGeom>
        <a:solidFill>
          <a:schemeClr val="accent1">
            <a:lumMod val="20000"/>
            <a:lumOff val="80000"/>
          </a:schemeClr>
        </a:solidFill>
        <a:ln w="28575">
          <a:solidFill>
            <a:schemeClr val="accent5">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a:t>
          </a:r>
          <a:r>
            <a:rPr kumimoji="1" lang="ja-JP" altLang="en-US"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注意</a:t>
          </a:r>
          <a:r>
            <a:rPr kumimoji="1" lang="en-US" altLang="ja-JP"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a:t>
          </a: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所得税の</a:t>
          </a:r>
          <a:r>
            <a:rPr kumimoji="1" lang="ja-JP" altLang="en-US" sz="2400" b="1" u="sng" cap="none" spc="0">
              <a:ln w="6350">
                <a:solidFill>
                  <a:srgbClr val="FF0000"/>
                </a:solidFill>
                <a:prstDash val="solid"/>
              </a:ln>
              <a:solidFill>
                <a:srgbClr val="FF0000"/>
              </a:solidFill>
              <a:effectLst>
                <a:outerShdw blurRad="38100" dist="22860" dir="5400000" algn="tl" rotWithShape="0">
                  <a:srgbClr val="000000">
                    <a:alpha val="30000"/>
                  </a:srgbClr>
                </a:outerShdw>
              </a:effectLst>
            </a:rPr>
            <a:t>還付・納付</a:t>
          </a:r>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が</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ある場合は、</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税務署の確定申告が必要です！</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twoCellAnchor>
  <xdr:twoCellAnchor>
    <xdr:from>
      <xdr:col>0</xdr:col>
      <xdr:colOff>66675</xdr:colOff>
      <xdr:row>0</xdr:row>
      <xdr:rowOff>38099</xdr:rowOff>
    </xdr:from>
    <xdr:to>
      <xdr:col>15</xdr:col>
      <xdr:colOff>114300</xdr:colOff>
      <xdr:row>44</xdr:row>
      <xdr:rowOff>104775</xdr:rowOff>
    </xdr:to>
    <xdr:sp macro="" textlink="">
      <xdr:nvSpPr>
        <xdr:cNvPr id="14" name="正方形/長方形 13"/>
        <xdr:cNvSpPr/>
      </xdr:nvSpPr>
      <xdr:spPr>
        <a:xfrm>
          <a:off x="66675" y="38099"/>
          <a:ext cx="10906125" cy="10029826"/>
        </a:xfrm>
        <a:prstGeom prst="rect">
          <a:avLst/>
        </a:prstGeom>
        <a:noFill/>
        <a:ln w="38100">
          <a:solidFill>
            <a:schemeClr val="accent2">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371475</xdr:colOff>
      <xdr:row>5</xdr:row>
      <xdr:rowOff>9525</xdr:rowOff>
    </xdr:from>
    <xdr:to>
      <xdr:col>2</xdr:col>
      <xdr:colOff>438150</xdr:colOff>
      <xdr:row>5</xdr:row>
      <xdr:rowOff>209550</xdr:rowOff>
    </xdr:to>
    <xdr:sp macro="" textlink="">
      <xdr:nvSpPr>
        <xdr:cNvPr id="15" name="正方形/長方形 14"/>
        <xdr:cNvSpPr/>
      </xdr:nvSpPr>
      <xdr:spPr>
        <a:xfrm>
          <a:off x="581025" y="1047750"/>
          <a:ext cx="657225" cy="200025"/>
        </a:xfrm>
        <a:prstGeom prst="rect">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457849</xdr:colOff>
      <xdr:row>12</xdr:row>
      <xdr:rowOff>91272</xdr:rowOff>
    </xdr:from>
    <xdr:to>
      <xdr:col>14</xdr:col>
      <xdr:colOff>575137</xdr:colOff>
      <xdr:row>20</xdr:row>
      <xdr:rowOff>19050</xdr:rowOff>
    </xdr:to>
    <xdr:grpSp>
      <xdr:nvGrpSpPr>
        <xdr:cNvPr id="21" name="グループ化 20"/>
        <xdr:cNvGrpSpPr/>
      </xdr:nvGrpSpPr>
      <xdr:grpSpPr>
        <a:xfrm>
          <a:off x="5753749" y="2301072"/>
          <a:ext cx="5670363" cy="2013753"/>
          <a:chOff x="10539982" y="1354161"/>
          <a:chExt cx="5567025" cy="2070642"/>
        </a:xfrm>
      </xdr:grpSpPr>
      <xdr:grpSp>
        <xdr:nvGrpSpPr>
          <xdr:cNvPr id="17" name="グループ化 16"/>
          <xdr:cNvGrpSpPr/>
        </xdr:nvGrpSpPr>
        <xdr:grpSpPr>
          <a:xfrm>
            <a:off x="11932706" y="1649114"/>
            <a:ext cx="1056711" cy="1775689"/>
            <a:chOff x="11932706" y="1649114"/>
            <a:chExt cx="1056711" cy="1775689"/>
          </a:xfrm>
        </xdr:grpSpPr>
        <xdr:sp macro="" textlink="">
          <xdr:nvSpPr>
            <xdr:cNvPr id="3" name="正方形/長方形 2"/>
            <xdr:cNvSpPr/>
          </xdr:nvSpPr>
          <xdr:spPr>
            <a:xfrm>
              <a:off x="11932706" y="2909105"/>
              <a:ext cx="1056711" cy="51569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xdr:cNvSpPr txBox="1"/>
          </xdr:nvSpPr>
          <xdr:spPr>
            <a:xfrm>
              <a:off x="12281843" y="1649114"/>
              <a:ext cx="32384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７</a:t>
              </a:r>
            </a:p>
          </xdr:txBody>
        </xdr:sp>
      </xdr:grpSp>
      <xdr:sp macro="" textlink="">
        <xdr:nvSpPr>
          <xdr:cNvPr id="18" name="正方形/長方形 17"/>
          <xdr:cNvSpPr/>
        </xdr:nvSpPr>
        <xdr:spPr>
          <a:xfrm>
            <a:off x="12316056" y="1354161"/>
            <a:ext cx="3790951" cy="333375"/>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1">
                <a:solidFill>
                  <a:srgbClr val="FF0000"/>
                </a:solidFill>
              </a:rPr>
              <a:t>源泉徴収票の以下「支払金額」を入力してください。</a:t>
            </a:r>
          </a:p>
        </xdr:txBody>
      </xdr:sp>
      <xdr:sp macro="" textlink="">
        <xdr:nvSpPr>
          <xdr:cNvPr id="19" name="正方形/長方形 18"/>
          <xdr:cNvSpPr/>
        </xdr:nvSpPr>
        <xdr:spPr>
          <a:xfrm>
            <a:off x="10539982" y="1524752"/>
            <a:ext cx="1073600" cy="361950"/>
          </a:xfrm>
          <a:prstGeom prst="rect">
            <a:avLst/>
          </a:prstGeom>
          <a:solidFill>
            <a:schemeClr val="bg1">
              <a:lumMod val="95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b="1">
                <a:solidFill>
                  <a:sysClr val="windowText" lastClr="000000"/>
                </a:solidFill>
              </a:rPr>
              <a:t>《</a:t>
            </a:r>
            <a:r>
              <a:rPr kumimoji="1" lang="ja-JP" altLang="en-US" sz="1400" b="1">
                <a:solidFill>
                  <a:sysClr val="windowText" lastClr="000000"/>
                </a:solidFill>
              </a:rPr>
              <a:t>見 本</a:t>
            </a:r>
            <a:r>
              <a:rPr kumimoji="1" lang="en-US" altLang="ja-JP" sz="1400" b="1">
                <a:solidFill>
                  <a:sysClr val="windowText" lastClr="000000"/>
                </a:solidFill>
              </a:rPr>
              <a:t>》</a:t>
            </a:r>
            <a:endParaRPr kumimoji="1" lang="ja-JP" altLang="en-US" sz="1400" b="1">
              <a:solidFill>
                <a:sysClr val="windowText" lastClr="000000"/>
              </a:solidFill>
            </a:endParaRPr>
          </a:p>
        </xdr:txBody>
      </xdr:sp>
    </xdr:grpSp>
    <xdr:clientData/>
  </xdr:twoCellAnchor>
  <xdr:twoCellAnchor>
    <xdr:from>
      <xdr:col>0</xdr:col>
      <xdr:colOff>95250</xdr:colOff>
      <xdr:row>45</xdr:row>
      <xdr:rowOff>228600</xdr:rowOff>
    </xdr:from>
    <xdr:to>
      <xdr:col>5</xdr:col>
      <xdr:colOff>685800</xdr:colOff>
      <xdr:row>47</xdr:row>
      <xdr:rowOff>142875</xdr:rowOff>
    </xdr:to>
    <xdr:sp macro="" textlink="">
      <xdr:nvSpPr>
        <xdr:cNvPr id="4" name="正方形/長方形 3"/>
        <xdr:cNvSpPr/>
      </xdr:nvSpPr>
      <xdr:spPr>
        <a:xfrm>
          <a:off x="95250" y="10429875"/>
          <a:ext cx="4048125" cy="390525"/>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800" b="0"/>
            <a:t>▼最後に非表示にする！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495300</xdr:colOff>
      <xdr:row>8</xdr:row>
      <xdr:rowOff>200025</xdr:rowOff>
    </xdr:from>
    <xdr:to>
      <xdr:col>5</xdr:col>
      <xdr:colOff>581025</xdr:colOff>
      <xdr:row>16</xdr:row>
      <xdr:rowOff>57150</xdr:rowOff>
    </xdr:to>
    <xdr:sp macro="" textlink="">
      <xdr:nvSpPr>
        <xdr:cNvPr id="2" name="正方形/長方形 1">
          <a:hlinkClick xmlns:r="http://schemas.openxmlformats.org/officeDocument/2006/relationships" r:id="rId1"/>
        </xdr:cNvPr>
        <xdr:cNvSpPr/>
      </xdr:nvSpPr>
      <xdr:spPr>
        <a:xfrm>
          <a:off x="866775" y="2619375"/>
          <a:ext cx="2647950" cy="1762125"/>
        </a:xfrm>
        <a:prstGeom prst="rect">
          <a:avLst/>
        </a:prstGeom>
        <a:effectLst>
          <a:outerShdw blurRad="50800" dist="38100" dir="2700000" algn="tl" rotWithShape="0">
            <a:prstClr val="black">
              <a:alpha val="40000"/>
            </a:prstClr>
          </a:outerShdw>
        </a:effectLst>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4400" b="1"/>
            <a:t>は い</a:t>
          </a:r>
        </a:p>
      </xdr:txBody>
    </xdr:sp>
    <xdr:clientData/>
  </xdr:twoCellAnchor>
  <xdr:twoCellAnchor>
    <xdr:from>
      <xdr:col>7</xdr:col>
      <xdr:colOff>553085</xdr:colOff>
      <xdr:row>8</xdr:row>
      <xdr:rowOff>181610</xdr:rowOff>
    </xdr:from>
    <xdr:to>
      <xdr:col>11</xdr:col>
      <xdr:colOff>456565</xdr:colOff>
      <xdr:row>16</xdr:row>
      <xdr:rowOff>38735</xdr:rowOff>
    </xdr:to>
    <xdr:sp macro="" textlink="">
      <xdr:nvSpPr>
        <xdr:cNvPr id="5" name="正方形/長方形 4">
          <a:hlinkClick xmlns:r="http://schemas.openxmlformats.org/officeDocument/2006/relationships" r:id="rId2"/>
        </xdr:cNvPr>
        <xdr:cNvSpPr/>
      </xdr:nvSpPr>
      <xdr:spPr>
        <a:xfrm>
          <a:off x="4858385" y="2600960"/>
          <a:ext cx="2646680" cy="1762125"/>
        </a:xfrm>
        <a:prstGeom prst="rect">
          <a:avLst/>
        </a:prstGeom>
        <a:ln/>
        <a:effectLst>
          <a:outerShdw blurRad="50800" dist="38100" dir="2700000" algn="tl" rotWithShape="0">
            <a:prstClr val="black">
              <a:alpha val="40000"/>
            </a:prstClr>
          </a:outerShdw>
        </a:effectLst>
        <a:scene3d>
          <a:camera prst="orthographicFront"/>
          <a:lightRig rig="threePt" dir="t"/>
        </a:scene3d>
        <a:sp3d>
          <a:bevelT/>
        </a:sp3d>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4400" b="1"/>
            <a:t>いいえ</a:t>
          </a:r>
        </a:p>
      </xdr:txBody>
    </xdr:sp>
    <xdr:clientData/>
  </xdr:twoCellAnchor>
  <xdr:twoCellAnchor>
    <xdr:from>
      <xdr:col>0</xdr:col>
      <xdr:colOff>209550</xdr:colOff>
      <xdr:row>1</xdr:row>
      <xdr:rowOff>76835</xdr:rowOff>
    </xdr:from>
    <xdr:to>
      <xdr:col>13</xdr:col>
      <xdr:colOff>457200</xdr:colOff>
      <xdr:row>5</xdr:row>
      <xdr:rowOff>199390</xdr:rowOff>
    </xdr:to>
    <xdr:sp macro="" textlink="">
      <xdr:nvSpPr>
        <xdr:cNvPr id="3" name="正方形/長方形 2"/>
        <xdr:cNvSpPr/>
      </xdr:nvSpPr>
      <xdr:spPr>
        <a:xfrm>
          <a:off x="209550" y="324485"/>
          <a:ext cx="8753475" cy="1541780"/>
        </a:xfrm>
        <a:prstGeom prst="rect">
          <a:avLst/>
        </a:prstGeom>
        <a:ln/>
        <a:effectLst>
          <a:outerShdw blurRad="50800" dist="38100" dir="2700000" algn="tl" rotWithShape="0">
            <a:prstClr val="black">
              <a:alpha val="40000"/>
            </a:prstClr>
          </a:outerShdw>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2500" b="1">
              <a:solidFill>
                <a:sysClr val="windowText" lastClr="000000"/>
              </a:solidFill>
            </a:rPr>
            <a:t>あなたは</a:t>
          </a:r>
          <a:r>
            <a:rPr kumimoji="1" lang="ja-JP" altLang="en-US" sz="3000" b="1" u="none">
              <a:ln w="6350">
                <a:solidFill>
                  <a:srgbClr val="C00000"/>
                </a:solidFill>
              </a:ln>
              <a:solidFill>
                <a:srgbClr val="FF0000"/>
              </a:solidFill>
            </a:rPr>
            <a:t>６５歳以上</a:t>
          </a:r>
          <a:r>
            <a:rPr kumimoji="1" lang="ja-JP" altLang="en-US" sz="2500" b="1">
              <a:solidFill>
                <a:sysClr val="windowText" lastClr="000000"/>
              </a:solidFill>
            </a:rPr>
            <a:t>ですか？（</a:t>
          </a:r>
          <a:r>
            <a:rPr kumimoji="1" lang="ja-JP" altLang="en-US" sz="2500" b="1" u="sng">
              <a:solidFill>
                <a:sysClr val="windowText" lastClr="000000"/>
              </a:solidFill>
            </a:rPr>
            <a:t>令和８年１月１日時点</a:t>
          </a:r>
          <a:r>
            <a:rPr kumimoji="1" lang="ja-JP" altLang="en-US" sz="2500" b="1">
              <a:solidFill>
                <a:sysClr val="windowText" lastClr="000000"/>
              </a:solidFill>
            </a:rPr>
            <a:t>）</a:t>
          </a:r>
          <a:endParaRPr kumimoji="1" lang="en-US" altLang="ja-JP" sz="2500" b="1">
            <a:solidFill>
              <a:sysClr val="windowText" lastClr="000000"/>
            </a:solidFill>
          </a:endParaRPr>
        </a:p>
        <a:p>
          <a:pPr algn="ctr"/>
          <a:r>
            <a:rPr kumimoji="1" lang="ja-JP" altLang="en-US" sz="1800" b="0">
              <a:solidFill>
                <a:sysClr val="windowText" lastClr="000000"/>
              </a:solidFill>
            </a:rPr>
            <a:t>該当するボタンを選択し、入力へ進んでください。</a:t>
          </a:r>
        </a:p>
      </xdr:txBody>
    </xdr:sp>
    <xdr:clientData/>
  </xdr:twoCellAnchor>
  <xdr:twoCellAnchor>
    <xdr:from>
      <xdr:col>0</xdr:col>
      <xdr:colOff>66675</xdr:colOff>
      <xdr:row>0</xdr:row>
      <xdr:rowOff>152401</xdr:rowOff>
    </xdr:from>
    <xdr:to>
      <xdr:col>13</xdr:col>
      <xdr:colOff>638175</xdr:colOff>
      <xdr:row>20</xdr:row>
      <xdr:rowOff>114301</xdr:rowOff>
    </xdr:to>
    <xdr:sp macro="" textlink="">
      <xdr:nvSpPr>
        <xdr:cNvPr id="6" name="正方形/長方形 5"/>
        <xdr:cNvSpPr/>
      </xdr:nvSpPr>
      <xdr:spPr>
        <a:xfrm>
          <a:off x="66675" y="152401"/>
          <a:ext cx="9077325" cy="5238750"/>
        </a:xfrm>
        <a:prstGeom prst="rect">
          <a:avLst/>
        </a:prstGeom>
        <a:noFill/>
        <a:ln w="38100">
          <a:solidFill>
            <a:schemeClr val="accent2">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609600</xdr:colOff>
      <xdr:row>39</xdr:row>
      <xdr:rowOff>95885</xdr:rowOff>
    </xdr:from>
    <xdr:to>
      <xdr:col>17</xdr:col>
      <xdr:colOff>1038225</xdr:colOff>
      <xdr:row>43</xdr:row>
      <xdr:rowOff>19050</xdr:rowOff>
    </xdr:to>
    <xdr:sp macro="" textlink="">
      <xdr:nvSpPr>
        <xdr:cNvPr id="2" name="正方形/長方形 1"/>
        <xdr:cNvSpPr/>
      </xdr:nvSpPr>
      <xdr:spPr>
        <a:xfrm>
          <a:off x="6734175" y="9839960"/>
          <a:ext cx="6524625" cy="885190"/>
        </a:xfrm>
        <a:prstGeom prst="rect">
          <a:avLst/>
        </a:prstGeom>
        <a:solidFill>
          <a:srgbClr val="FF0066">
            <a:alpha val="50000"/>
          </a:srgbClr>
        </a:solidFill>
        <a:ln>
          <a:noFill/>
        </a:ln>
      </xdr:spPr>
      <xdr:style>
        <a:lnRef idx="0">
          <a:srgbClr val="000000"/>
        </a:lnRef>
        <a:fillRef idx="0">
          <a:srgbClr val="000000"/>
        </a:fillRef>
        <a:effectRef idx="0">
          <a:srgbClr val="000000"/>
        </a:effectRef>
        <a:fontRef idx="minor">
          <a:schemeClr val="lt1"/>
        </a:fontRef>
      </xdr:style>
      <xdr:txBody>
        <a:bodyPr vertOverflow="clip" horzOverflow="clip" rtlCol="0" anchor="ctr"/>
        <a:lstStyle/>
        <a:p>
          <a:pPr algn="l"/>
          <a:r>
            <a:rPr kumimoji="1" lang="ja-JP" altLang="en-US" sz="1100" b="1">
              <a:solidFill>
                <a:srgbClr val="002060"/>
              </a:solidFill>
            </a:rPr>
            <a:t>★政人さんにお願いすること</a:t>
          </a:r>
          <a:endParaRPr kumimoji="1" lang="en-US" altLang="ja-JP" sz="1100" b="1">
            <a:solidFill>
              <a:srgbClr val="002060"/>
            </a:solidFill>
          </a:endParaRPr>
        </a:p>
        <a:p>
          <a:pPr algn="l"/>
          <a:r>
            <a:rPr kumimoji="1" lang="ja-JP" altLang="en-US" sz="1100" b="1">
              <a:solidFill>
                <a:srgbClr val="002060"/>
              </a:solidFill>
            </a:rPr>
            <a:t>☑↑合計所得金額の条件を含めた関数まではつくれなかったです。。</a:t>
          </a:r>
          <a:endParaRPr kumimoji="1" lang="en-US" altLang="ja-JP" sz="1100" b="1">
            <a:solidFill>
              <a:srgbClr val="00206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002060"/>
              </a:solidFill>
            </a:rPr>
            <a:t>　続きをよろしくお願いします。</a:t>
          </a:r>
          <a:endParaRPr kumimoji="1" lang="en-US" altLang="ja-JP" sz="1100" b="1">
            <a:solidFill>
              <a:srgbClr val="002060"/>
            </a:solidFill>
          </a:endParaRPr>
        </a:p>
      </xdr:txBody>
    </xdr:sp>
    <xdr:clientData/>
  </xdr:twoCellAnchor>
  <xdr:twoCellAnchor>
    <xdr:from>
      <xdr:col>0</xdr:col>
      <xdr:colOff>76199</xdr:colOff>
      <xdr:row>0</xdr:row>
      <xdr:rowOff>47624</xdr:rowOff>
    </xdr:from>
    <xdr:to>
      <xdr:col>16</xdr:col>
      <xdr:colOff>200024</xdr:colOff>
      <xdr:row>28</xdr:row>
      <xdr:rowOff>171450</xdr:rowOff>
    </xdr:to>
    <xdr:sp macro="" textlink="">
      <xdr:nvSpPr>
        <xdr:cNvPr id="3" name="正方形/長方形 2"/>
        <xdr:cNvSpPr/>
      </xdr:nvSpPr>
      <xdr:spPr>
        <a:xfrm>
          <a:off x="76199" y="47624"/>
          <a:ext cx="11306175" cy="6858001"/>
        </a:xfrm>
        <a:prstGeom prst="rect">
          <a:avLst/>
        </a:prstGeom>
        <a:noFill/>
        <a:ln w="38100">
          <a:solidFill>
            <a:schemeClr val="accent2">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28575</xdr:colOff>
      <xdr:row>22</xdr:row>
      <xdr:rowOff>57150</xdr:rowOff>
    </xdr:from>
    <xdr:to>
      <xdr:col>15</xdr:col>
      <xdr:colOff>619125</xdr:colOff>
      <xdr:row>26</xdr:row>
      <xdr:rowOff>47625</xdr:rowOff>
    </xdr:to>
    <xdr:sp macro="" textlink="">
      <xdr:nvSpPr>
        <xdr:cNvPr id="6" name="正方形/長方形 5">
          <a:hlinkClick xmlns:r="http://schemas.openxmlformats.org/officeDocument/2006/relationships" r:id="rId1"/>
        </xdr:cNvPr>
        <xdr:cNvSpPr/>
      </xdr:nvSpPr>
      <xdr:spPr>
        <a:xfrm>
          <a:off x="8734425" y="5514975"/>
          <a:ext cx="1876425" cy="1019175"/>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b="1"/>
            <a:t>収入の入力へ</a:t>
          </a:r>
          <a:endParaRPr kumimoji="1" lang="en-US" altLang="ja-JP" sz="2000" b="1"/>
        </a:p>
        <a:p>
          <a:pPr algn="ctr"/>
          <a:r>
            <a:rPr kumimoji="1" lang="ja-JP" altLang="en-US" sz="2000" b="1"/>
            <a:t>もどる</a:t>
          </a:r>
        </a:p>
      </xdr:txBody>
    </xdr:sp>
    <xdr:clientData/>
  </xdr:twoCellAnchor>
  <xdr:twoCellAnchor>
    <xdr:from>
      <xdr:col>13</xdr:col>
      <xdr:colOff>28576</xdr:colOff>
      <xdr:row>26</xdr:row>
      <xdr:rowOff>209550</xdr:rowOff>
    </xdr:from>
    <xdr:to>
      <xdr:col>15</xdr:col>
      <xdr:colOff>609600</xdr:colOff>
      <xdr:row>28</xdr:row>
      <xdr:rowOff>28575</xdr:rowOff>
    </xdr:to>
    <xdr:sp macro="" textlink="">
      <xdr:nvSpPr>
        <xdr:cNvPr id="7" name="正方形/長方形 6">
          <a:hlinkClick xmlns:r="http://schemas.openxmlformats.org/officeDocument/2006/relationships" r:id="rId2"/>
        </xdr:cNvPr>
        <xdr:cNvSpPr/>
      </xdr:nvSpPr>
      <xdr:spPr>
        <a:xfrm>
          <a:off x="8734426" y="6696075"/>
          <a:ext cx="1866899" cy="504825"/>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受付画面へもどる</a:t>
          </a:r>
        </a:p>
      </xdr:txBody>
    </xdr:sp>
    <xdr:clientData/>
  </xdr:twoCellAnchor>
  <xdr:twoCellAnchor>
    <xdr:from>
      <xdr:col>0</xdr:col>
      <xdr:colOff>190501</xdr:colOff>
      <xdr:row>0</xdr:row>
      <xdr:rowOff>85724</xdr:rowOff>
    </xdr:from>
    <xdr:to>
      <xdr:col>11</xdr:col>
      <xdr:colOff>104775</xdr:colOff>
      <xdr:row>4</xdr:row>
      <xdr:rowOff>123825</xdr:rowOff>
    </xdr:to>
    <xdr:sp macro="" textlink="">
      <xdr:nvSpPr>
        <xdr:cNvPr id="8" name="正方形/長方形 7"/>
        <xdr:cNvSpPr/>
      </xdr:nvSpPr>
      <xdr:spPr>
        <a:xfrm>
          <a:off x="190501" y="85724"/>
          <a:ext cx="7153274" cy="1000126"/>
        </a:xfrm>
        <a:prstGeom prst="rect">
          <a:avLst/>
        </a:prstGeom>
        <a:effectLst>
          <a:outerShdw blurRad="50800" dist="38100" dir="2700000" algn="tl" rotWithShape="0">
            <a:prstClr val="black">
              <a:alpha val="40000"/>
            </a:prstClr>
          </a:outerShdw>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3600" b="1" cap="none" spc="0">
              <a:ln w="10160">
                <a:solidFill>
                  <a:schemeClr val="accent2">
                    <a:lumMod val="75000"/>
                  </a:schemeClr>
                </a:solidFill>
                <a:prstDash val="solid"/>
              </a:ln>
              <a:solidFill>
                <a:srgbClr val="FFFFFF"/>
              </a:solidFill>
              <a:effectLst>
                <a:outerShdw blurRad="38100" dist="22860" dir="5400000" algn="tl" rotWithShape="0">
                  <a:srgbClr val="000000">
                    <a:alpha val="30000"/>
                  </a:srgbClr>
                </a:outerShdw>
              </a:effectLst>
              <a:latin typeface="+mn-lt"/>
              <a:ea typeface="+mn-ea"/>
              <a:cs typeface="+mn-cs"/>
            </a:rPr>
            <a:t>　年金</a:t>
          </a:r>
          <a:r>
            <a:rPr kumimoji="1" lang="ja-JP" altLang="ja-JP" sz="3600" b="1" cap="none" spc="0">
              <a:ln w="10160">
                <a:solidFill>
                  <a:schemeClr val="accent2">
                    <a:lumMod val="75000"/>
                  </a:schemeClr>
                </a:solidFill>
                <a:prstDash val="solid"/>
              </a:ln>
              <a:solidFill>
                <a:srgbClr val="FFFFFF"/>
              </a:solidFill>
              <a:effectLst>
                <a:outerShdw blurRad="38100" dist="22860" dir="5400000" algn="tl" rotWithShape="0">
                  <a:srgbClr val="000000">
                    <a:alpha val="30000"/>
                  </a:srgbClr>
                </a:outerShdw>
              </a:effectLst>
              <a:latin typeface="+mn-lt"/>
              <a:ea typeface="+mn-ea"/>
              <a:cs typeface="+mn-cs"/>
            </a:rPr>
            <a:t>収入 の 入力</a:t>
          </a:r>
          <a:endParaRPr kumimoji="1" lang="ja-JP" altLang="en-US" sz="7200" b="1" cap="none" spc="0">
            <a:ln w="10160">
              <a:solidFill>
                <a:schemeClr val="accent2">
                  <a:lumMod val="75000"/>
                </a:schemeClr>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twoCellAnchor>
    <xdr:from>
      <xdr:col>1</xdr:col>
      <xdr:colOff>381000</xdr:colOff>
      <xdr:row>5</xdr:row>
      <xdr:rowOff>85725</xdr:rowOff>
    </xdr:from>
    <xdr:to>
      <xdr:col>2</xdr:col>
      <xdr:colOff>561975</xdr:colOff>
      <xdr:row>6</xdr:row>
      <xdr:rowOff>228600</xdr:rowOff>
    </xdr:to>
    <xdr:sp macro="" textlink="">
      <xdr:nvSpPr>
        <xdr:cNvPr id="10" name="正方形/長方形 9"/>
        <xdr:cNvSpPr/>
      </xdr:nvSpPr>
      <xdr:spPr>
        <a:xfrm>
          <a:off x="676275" y="1285875"/>
          <a:ext cx="676275" cy="238125"/>
        </a:xfrm>
        <a:prstGeom prst="rect">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295274</xdr:colOff>
      <xdr:row>0</xdr:row>
      <xdr:rowOff>142876</xdr:rowOff>
    </xdr:from>
    <xdr:to>
      <xdr:col>16</xdr:col>
      <xdr:colOff>47624</xdr:colOff>
      <xdr:row>9</xdr:row>
      <xdr:rowOff>114300</xdr:rowOff>
    </xdr:to>
    <xdr:sp macro="" textlink="">
      <xdr:nvSpPr>
        <xdr:cNvPr id="9" name="正方形/長方形 8"/>
        <xdr:cNvSpPr/>
      </xdr:nvSpPr>
      <xdr:spPr>
        <a:xfrm>
          <a:off x="8039099" y="142876"/>
          <a:ext cx="3190875" cy="1790699"/>
        </a:xfrm>
        <a:prstGeom prst="rect">
          <a:avLst/>
        </a:prstGeom>
        <a:solidFill>
          <a:schemeClr val="accent1">
            <a:lumMod val="20000"/>
            <a:lumOff val="80000"/>
          </a:schemeClr>
        </a:solidFill>
        <a:ln w="28575">
          <a:solidFill>
            <a:schemeClr val="accent5">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en-US" altLang="ja-JP"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a:t>
          </a:r>
          <a:r>
            <a:rPr kumimoji="1" lang="ja-JP" altLang="en-US"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注意</a:t>
          </a:r>
          <a:r>
            <a:rPr kumimoji="1" lang="en-US" altLang="ja-JP"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a:t>
          </a: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所得税の</a:t>
          </a:r>
          <a:r>
            <a:rPr kumimoji="1" lang="ja-JP" altLang="en-US" sz="2400" b="1" u="sng" cap="none" spc="0">
              <a:ln w="6350">
                <a:solidFill>
                  <a:srgbClr val="FF0000"/>
                </a:solidFill>
                <a:prstDash val="solid"/>
              </a:ln>
              <a:solidFill>
                <a:srgbClr val="FF0000"/>
              </a:solidFill>
              <a:effectLst>
                <a:outerShdw blurRad="38100" dist="22860" dir="5400000" algn="tl" rotWithShape="0">
                  <a:srgbClr val="000000">
                    <a:alpha val="30000"/>
                  </a:srgbClr>
                </a:outerShdw>
              </a:effectLst>
            </a:rPr>
            <a:t>還付・納付</a:t>
          </a:r>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が</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ある場合は、</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税務署の確定申告が必要です！</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twoCellAnchor>
  <xdr:twoCellAnchor>
    <xdr:from>
      <xdr:col>7</xdr:col>
      <xdr:colOff>229269</xdr:colOff>
      <xdr:row>11</xdr:row>
      <xdr:rowOff>45141</xdr:rowOff>
    </xdr:from>
    <xdr:to>
      <xdr:col>16</xdr:col>
      <xdr:colOff>79195</xdr:colOff>
      <xdr:row>18</xdr:row>
      <xdr:rowOff>104775</xdr:rowOff>
    </xdr:to>
    <xdr:grpSp>
      <xdr:nvGrpSpPr>
        <xdr:cNvPr id="16" name="グループ化 15"/>
        <xdr:cNvGrpSpPr/>
      </xdr:nvGrpSpPr>
      <xdr:grpSpPr>
        <a:xfrm>
          <a:off x="5020344" y="2293041"/>
          <a:ext cx="6241201" cy="2412309"/>
          <a:chOff x="5020344" y="2197791"/>
          <a:chExt cx="6241201" cy="2412309"/>
        </a:xfrm>
      </xdr:grpSpPr>
      <xdr:grpSp>
        <xdr:nvGrpSpPr>
          <xdr:cNvPr id="15" name="グループ化 14"/>
          <xdr:cNvGrpSpPr/>
        </xdr:nvGrpSpPr>
        <xdr:grpSpPr>
          <a:xfrm>
            <a:off x="5145708" y="2337786"/>
            <a:ext cx="6115837" cy="2272314"/>
            <a:chOff x="5155233" y="2233011"/>
            <a:chExt cx="6115837" cy="2272314"/>
          </a:xfrm>
        </xdr:grpSpPr>
        <xdr:pic>
          <xdr:nvPicPr>
            <xdr:cNvPr id="4" name="図 3"/>
            <xdr:cNvPicPr>
              <a:picLocks noChangeAspect="1"/>
            </xdr:cNvPicPr>
          </xdr:nvPicPr>
          <xdr:blipFill rotWithShape="1">
            <a:blip xmlns:r="http://schemas.openxmlformats.org/officeDocument/2006/relationships" r:embed="rId3"/>
            <a:srcRect l="6704" t="14241" r="18843" b="49325"/>
            <a:stretch/>
          </xdr:blipFill>
          <xdr:spPr>
            <a:xfrm>
              <a:off x="5155233" y="2293041"/>
              <a:ext cx="6115837" cy="2212284"/>
            </a:xfrm>
            <a:prstGeom prst="rect">
              <a:avLst/>
            </a:prstGeom>
            <a:ln>
              <a:solidFill>
                <a:sysClr val="windowText" lastClr="000000"/>
              </a:solidFill>
            </a:ln>
          </xdr:spPr>
        </xdr:pic>
        <xdr:sp macro="" textlink="">
          <xdr:nvSpPr>
            <xdr:cNvPr id="11" name="正方形/長方形 10"/>
            <xdr:cNvSpPr/>
          </xdr:nvSpPr>
          <xdr:spPr>
            <a:xfrm>
              <a:off x="6776622" y="3276600"/>
              <a:ext cx="2243553" cy="9429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xdr:cNvSpPr txBox="1"/>
          </xdr:nvSpPr>
          <xdr:spPr>
            <a:xfrm>
              <a:off x="7276739" y="2233011"/>
              <a:ext cx="310769" cy="342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７</a:t>
              </a:r>
            </a:p>
          </xdr:txBody>
        </xdr:sp>
        <xdr:sp macro="" textlink="">
          <xdr:nvSpPr>
            <xdr:cNvPr id="13" name="正方形/長方形 12"/>
            <xdr:cNvSpPr/>
          </xdr:nvSpPr>
          <xdr:spPr>
            <a:xfrm>
              <a:off x="6069633" y="2841512"/>
              <a:ext cx="4026867" cy="324216"/>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1">
                  <a:solidFill>
                    <a:srgbClr val="FF0000"/>
                  </a:solidFill>
                </a:rPr>
                <a:t>源泉徴収票の以下「支払金額」を入力してください。</a:t>
              </a:r>
            </a:p>
          </xdr:txBody>
        </xdr:sp>
      </xdr:grpSp>
      <xdr:sp macro="" textlink="">
        <xdr:nvSpPr>
          <xdr:cNvPr id="14" name="正方形/長方形 13"/>
          <xdr:cNvSpPr/>
        </xdr:nvSpPr>
        <xdr:spPr>
          <a:xfrm>
            <a:off x="5020344" y="2197791"/>
            <a:ext cx="1030239" cy="352006"/>
          </a:xfrm>
          <a:prstGeom prst="rect">
            <a:avLst/>
          </a:prstGeom>
          <a:solidFill>
            <a:schemeClr val="bg1">
              <a:lumMod val="95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b="1">
                <a:solidFill>
                  <a:sysClr val="windowText" lastClr="000000"/>
                </a:solidFill>
              </a:rPr>
              <a:t>《</a:t>
            </a:r>
            <a:r>
              <a:rPr kumimoji="1" lang="ja-JP" altLang="en-US" sz="1400" b="1">
                <a:solidFill>
                  <a:sysClr val="windowText" lastClr="000000"/>
                </a:solidFill>
              </a:rPr>
              <a:t>見 本</a:t>
            </a:r>
            <a:r>
              <a:rPr kumimoji="1" lang="en-US" altLang="ja-JP" sz="1400" b="1">
                <a:solidFill>
                  <a:sysClr val="windowText" lastClr="000000"/>
                </a:solidFill>
              </a:rPr>
              <a:t>》</a:t>
            </a:r>
            <a:endParaRPr kumimoji="1" lang="ja-JP" altLang="en-US" sz="1400" b="1">
              <a:solidFill>
                <a:sysClr val="windowText" lastClr="000000"/>
              </a:solidFill>
            </a:endParaRPr>
          </a:p>
        </xdr:txBody>
      </xdr:sp>
    </xdr:grpSp>
    <xdr:clientData/>
  </xdr:twoCellAnchor>
  <xdr:twoCellAnchor>
    <xdr:from>
      <xdr:col>0</xdr:col>
      <xdr:colOff>190500</xdr:colOff>
      <xdr:row>29</xdr:row>
      <xdr:rowOff>152400</xdr:rowOff>
    </xdr:from>
    <xdr:to>
      <xdr:col>4</xdr:col>
      <xdr:colOff>990600</xdr:colOff>
      <xdr:row>30</xdr:row>
      <xdr:rowOff>200025</xdr:rowOff>
    </xdr:to>
    <xdr:sp macro="" textlink="">
      <xdr:nvSpPr>
        <xdr:cNvPr id="17" name="正方形/長方形 16"/>
        <xdr:cNvSpPr/>
      </xdr:nvSpPr>
      <xdr:spPr>
        <a:xfrm>
          <a:off x="190500" y="7762875"/>
          <a:ext cx="4048125" cy="390525"/>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800" b="0"/>
            <a:t>▼最後に非表示にする！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142875</xdr:colOff>
      <xdr:row>39</xdr:row>
      <xdr:rowOff>76200</xdr:rowOff>
    </xdr:from>
    <xdr:to>
      <xdr:col>18</xdr:col>
      <xdr:colOff>371475</xdr:colOff>
      <xdr:row>43</xdr:row>
      <xdr:rowOff>8890</xdr:rowOff>
    </xdr:to>
    <xdr:sp macro="" textlink="">
      <xdr:nvSpPr>
        <xdr:cNvPr id="2" name="正方形/長方形 1"/>
        <xdr:cNvSpPr/>
      </xdr:nvSpPr>
      <xdr:spPr>
        <a:xfrm>
          <a:off x="5819775" y="9048750"/>
          <a:ext cx="4514850" cy="885190"/>
        </a:xfrm>
        <a:prstGeom prst="rect">
          <a:avLst/>
        </a:prstGeom>
        <a:solidFill>
          <a:srgbClr val="FF0066">
            <a:alpha val="50000"/>
          </a:srgbClr>
        </a:solidFill>
        <a:ln>
          <a:noFill/>
        </a:ln>
      </xdr:spPr>
      <xdr:style>
        <a:lnRef idx="0">
          <a:srgbClr val="000000"/>
        </a:lnRef>
        <a:fillRef idx="0">
          <a:srgbClr val="000000"/>
        </a:fillRef>
        <a:effectRef idx="0">
          <a:srgbClr val="000000"/>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002060"/>
              </a:solidFill>
            </a:rPr>
            <a:t>★政人さんにお願いすること</a:t>
          </a:r>
          <a:endParaRPr kumimoji="1" lang="en-US" altLang="ja-JP" sz="1100" b="1">
            <a:solidFill>
              <a:srgbClr val="00206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002060"/>
              </a:solidFill>
            </a:rPr>
            <a:t>☑↑合計所得金額の条件を含めた関数まではつくれなかったです。</a:t>
          </a:r>
          <a:endParaRPr kumimoji="1" lang="en-US" altLang="ja-JP" sz="1100" b="1">
            <a:solidFill>
              <a:srgbClr val="00206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002060"/>
              </a:solidFill>
            </a:rPr>
            <a:t>つづきをお願いします。</a:t>
          </a:r>
          <a:endParaRPr kumimoji="1" lang="en-US" altLang="ja-JP" sz="1100" b="1">
            <a:solidFill>
              <a:srgbClr val="002060"/>
            </a:solidFill>
          </a:endParaRPr>
        </a:p>
        <a:p>
          <a:pPr algn="l"/>
          <a:endParaRPr kumimoji="1" lang="en-US" altLang="ja-JP" sz="1100" b="1">
            <a:solidFill>
              <a:srgbClr val="002060"/>
            </a:solidFill>
          </a:endParaRPr>
        </a:p>
      </xdr:txBody>
    </xdr:sp>
    <xdr:clientData/>
  </xdr:twoCellAnchor>
  <xdr:twoCellAnchor>
    <xdr:from>
      <xdr:col>0</xdr:col>
      <xdr:colOff>76198</xdr:colOff>
      <xdr:row>0</xdr:row>
      <xdr:rowOff>47625</xdr:rowOff>
    </xdr:from>
    <xdr:to>
      <xdr:col>14</xdr:col>
      <xdr:colOff>638175</xdr:colOff>
      <xdr:row>28</xdr:row>
      <xdr:rowOff>76200</xdr:rowOff>
    </xdr:to>
    <xdr:sp macro="" textlink="">
      <xdr:nvSpPr>
        <xdr:cNvPr id="3" name="正方形/長方形 2"/>
        <xdr:cNvSpPr/>
      </xdr:nvSpPr>
      <xdr:spPr>
        <a:xfrm>
          <a:off x="76198" y="47625"/>
          <a:ext cx="11258552" cy="7200900"/>
        </a:xfrm>
        <a:prstGeom prst="rect">
          <a:avLst/>
        </a:prstGeom>
        <a:noFill/>
        <a:ln w="38100">
          <a:solidFill>
            <a:schemeClr val="accent2">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752475</xdr:colOff>
      <xdr:row>21</xdr:row>
      <xdr:rowOff>66674</xdr:rowOff>
    </xdr:from>
    <xdr:to>
      <xdr:col>13</xdr:col>
      <xdr:colOff>857250</xdr:colOff>
      <xdr:row>25</xdr:row>
      <xdr:rowOff>152399</xdr:rowOff>
    </xdr:to>
    <xdr:sp macro="" textlink="">
      <xdr:nvSpPr>
        <xdr:cNvPr id="6" name="正方形/長方形 5">
          <a:hlinkClick xmlns:r="http://schemas.openxmlformats.org/officeDocument/2006/relationships" r:id="rId1"/>
        </xdr:cNvPr>
        <xdr:cNvSpPr/>
      </xdr:nvSpPr>
      <xdr:spPr>
        <a:xfrm>
          <a:off x="8296275" y="5362574"/>
          <a:ext cx="2066925" cy="1038225"/>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ja-JP" sz="2000" b="1">
              <a:solidFill>
                <a:schemeClr val="lt1"/>
              </a:solidFill>
              <a:effectLst/>
              <a:latin typeface="+mn-lt"/>
              <a:ea typeface="+mn-ea"/>
              <a:cs typeface="+mn-cs"/>
            </a:rPr>
            <a:t>収入の入力へ</a:t>
          </a:r>
          <a:endParaRPr lang="ja-JP" altLang="ja-JP" sz="2000">
            <a:effectLst/>
          </a:endParaRPr>
        </a:p>
        <a:p>
          <a:pPr algn="ctr"/>
          <a:r>
            <a:rPr kumimoji="1" lang="ja-JP" altLang="en-US" sz="2000" b="1"/>
            <a:t>もどる</a:t>
          </a:r>
        </a:p>
      </xdr:txBody>
    </xdr:sp>
    <xdr:clientData/>
  </xdr:twoCellAnchor>
  <xdr:twoCellAnchor>
    <xdr:from>
      <xdr:col>11</xdr:col>
      <xdr:colOff>742951</xdr:colOff>
      <xdr:row>26</xdr:row>
      <xdr:rowOff>67310</xdr:rowOff>
    </xdr:from>
    <xdr:to>
      <xdr:col>13</xdr:col>
      <xdr:colOff>876301</xdr:colOff>
      <xdr:row>27</xdr:row>
      <xdr:rowOff>238125</xdr:rowOff>
    </xdr:to>
    <xdr:sp macro="" textlink="">
      <xdr:nvSpPr>
        <xdr:cNvPr id="7" name="正方形/長方形 6">
          <a:hlinkClick xmlns:r="http://schemas.openxmlformats.org/officeDocument/2006/relationships" r:id="rId2"/>
        </xdr:cNvPr>
        <xdr:cNvSpPr/>
      </xdr:nvSpPr>
      <xdr:spPr>
        <a:xfrm>
          <a:off x="8286751" y="6763385"/>
          <a:ext cx="2095500" cy="513715"/>
        </a:xfrm>
        <a:prstGeom prst="rect">
          <a:avLst/>
        </a:prstGeom>
        <a:solidFill>
          <a:schemeClr val="accent1">
            <a:lumMod val="75000"/>
          </a:schemeClr>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1600" b="1"/>
            <a:t>受付画面へもどる</a:t>
          </a:r>
        </a:p>
      </xdr:txBody>
    </xdr:sp>
    <xdr:clientData/>
  </xdr:twoCellAnchor>
  <xdr:twoCellAnchor>
    <xdr:from>
      <xdr:col>0</xdr:col>
      <xdr:colOff>123825</xdr:colOff>
      <xdr:row>0</xdr:row>
      <xdr:rowOff>123825</xdr:rowOff>
    </xdr:from>
    <xdr:to>
      <xdr:col>11</xdr:col>
      <xdr:colOff>0</xdr:colOff>
      <xdr:row>4</xdr:row>
      <xdr:rowOff>161925</xdr:rowOff>
    </xdr:to>
    <xdr:sp macro="" textlink="">
      <xdr:nvSpPr>
        <xdr:cNvPr id="8" name="正方形/長方形 7"/>
        <xdr:cNvSpPr/>
      </xdr:nvSpPr>
      <xdr:spPr>
        <a:xfrm>
          <a:off x="123825" y="123825"/>
          <a:ext cx="7419975" cy="990600"/>
        </a:xfrm>
        <a:prstGeom prst="rect">
          <a:avLst/>
        </a:prstGeom>
        <a:effectLst>
          <a:outerShdw blurRad="50800" dist="38100" dir="2700000" algn="tl" rotWithShape="0">
            <a:prstClr val="black">
              <a:alpha val="40000"/>
            </a:prstClr>
          </a:outerShdw>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3600" b="1" cap="none" spc="0">
              <a:ln w="10160">
                <a:solidFill>
                  <a:schemeClr val="accent2">
                    <a:lumMod val="75000"/>
                  </a:schemeClr>
                </a:solidFill>
                <a:prstDash val="solid"/>
              </a:ln>
              <a:solidFill>
                <a:srgbClr val="FFFFFF"/>
              </a:solidFill>
              <a:effectLst>
                <a:outerShdw blurRad="38100" dist="22860" dir="5400000" algn="tl" rotWithShape="0">
                  <a:srgbClr val="000000">
                    <a:alpha val="30000"/>
                  </a:srgbClr>
                </a:outerShdw>
              </a:effectLst>
              <a:latin typeface="+mn-lt"/>
              <a:ea typeface="+mn-ea"/>
              <a:cs typeface="+mn-cs"/>
            </a:rPr>
            <a:t>　年金</a:t>
          </a:r>
          <a:r>
            <a:rPr kumimoji="1" lang="ja-JP" altLang="ja-JP" sz="3600" b="1" cap="none" spc="0">
              <a:ln w="10160">
                <a:solidFill>
                  <a:schemeClr val="accent2">
                    <a:lumMod val="75000"/>
                  </a:schemeClr>
                </a:solidFill>
                <a:prstDash val="solid"/>
              </a:ln>
              <a:solidFill>
                <a:srgbClr val="FFFFFF"/>
              </a:solidFill>
              <a:effectLst>
                <a:outerShdw blurRad="38100" dist="22860" dir="5400000" algn="tl" rotWithShape="0">
                  <a:srgbClr val="000000">
                    <a:alpha val="30000"/>
                  </a:srgbClr>
                </a:outerShdw>
              </a:effectLst>
              <a:latin typeface="+mn-lt"/>
              <a:ea typeface="+mn-ea"/>
              <a:cs typeface="+mn-cs"/>
            </a:rPr>
            <a:t>収入 の 入力</a:t>
          </a:r>
          <a:endParaRPr kumimoji="1" lang="ja-JP" altLang="en-US" sz="7200" b="1" cap="none" spc="0">
            <a:ln w="10160">
              <a:solidFill>
                <a:schemeClr val="accent2">
                  <a:lumMod val="75000"/>
                </a:schemeClr>
              </a:solidFill>
              <a:prstDash val="solid"/>
            </a:ln>
            <a:solidFill>
              <a:srgbClr val="FFFFFF"/>
            </a:solidFill>
            <a:effectLst>
              <a:outerShdw blurRad="38100" dist="22860" dir="5400000" algn="tl" rotWithShape="0">
                <a:srgbClr val="000000">
                  <a:alpha val="30000"/>
                </a:srgbClr>
              </a:outerShdw>
            </a:effectLst>
          </a:endParaRPr>
        </a:p>
      </xdr:txBody>
    </xdr:sp>
    <xdr:clientData/>
  </xdr:twoCellAnchor>
  <xdr:twoCellAnchor>
    <xdr:from>
      <xdr:col>1</xdr:col>
      <xdr:colOff>409575</xdr:colOff>
      <xdr:row>6</xdr:row>
      <xdr:rowOff>0</xdr:rowOff>
    </xdr:from>
    <xdr:to>
      <xdr:col>2</xdr:col>
      <xdr:colOff>581025</xdr:colOff>
      <xdr:row>6</xdr:row>
      <xdr:rowOff>266700</xdr:rowOff>
    </xdr:to>
    <xdr:sp macro="" textlink="">
      <xdr:nvSpPr>
        <xdr:cNvPr id="10" name="正方形/長方形 9"/>
        <xdr:cNvSpPr/>
      </xdr:nvSpPr>
      <xdr:spPr>
        <a:xfrm>
          <a:off x="685800" y="1304925"/>
          <a:ext cx="628650" cy="266700"/>
        </a:xfrm>
        <a:prstGeom prst="rect">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476249</xdr:colOff>
      <xdr:row>0</xdr:row>
      <xdr:rowOff>152401</xdr:rowOff>
    </xdr:from>
    <xdr:to>
      <xdr:col>14</xdr:col>
      <xdr:colOff>457199</xdr:colOff>
      <xdr:row>8</xdr:row>
      <xdr:rowOff>76201</xdr:rowOff>
    </xdr:to>
    <xdr:sp macro="" textlink="">
      <xdr:nvSpPr>
        <xdr:cNvPr id="9" name="正方形/長方形 8"/>
        <xdr:cNvSpPr/>
      </xdr:nvSpPr>
      <xdr:spPr>
        <a:xfrm>
          <a:off x="8020049" y="152401"/>
          <a:ext cx="3133725" cy="1714500"/>
        </a:xfrm>
        <a:prstGeom prst="rect">
          <a:avLst/>
        </a:prstGeom>
        <a:solidFill>
          <a:schemeClr val="accent1">
            <a:lumMod val="20000"/>
            <a:lumOff val="80000"/>
          </a:schemeClr>
        </a:solidFill>
        <a:ln w="28575">
          <a:solidFill>
            <a:schemeClr val="accent5">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en-US" altLang="ja-JP"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a:t>
          </a:r>
          <a:r>
            <a:rPr kumimoji="1" lang="ja-JP" altLang="en-US"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注意</a:t>
          </a:r>
          <a:r>
            <a:rPr kumimoji="1" lang="en-US" altLang="ja-JP" sz="2000" b="1" cap="none" spc="0">
              <a:ln w="6600">
                <a:solidFill>
                  <a:srgbClr val="FF0000"/>
                </a:solidFill>
                <a:prstDash val="solid"/>
              </a:ln>
              <a:solidFill>
                <a:srgbClr val="FFFFFF"/>
              </a:solidFill>
              <a:effectLst>
                <a:outerShdw blurRad="50800" dist="38100" dir="2700000" algn="tl" rotWithShape="0">
                  <a:prstClr val="black">
                    <a:alpha val="40000"/>
                  </a:prstClr>
                </a:outerShdw>
              </a:effectLst>
            </a:rPr>
            <a:t>※</a:t>
          </a: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所得税の</a:t>
          </a:r>
          <a:r>
            <a:rPr kumimoji="1" lang="ja-JP" altLang="en-US" sz="2400" b="1" u="sng" cap="none" spc="0">
              <a:ln w="6350">
                <a:solidFill>
                  <a:srgbClr val="FF0000"/>
                </a:solidFill>
                <a:prstDash val="solid"/>
              </a:ln>
              <a:solidFill>
                <a:srgbClr val="FF0000"/>
              </a:solidFill>
              <a:effectLst>
                <a:outerShdw blurRad="38100" dist="22860" dir="5400000" algn="tl" rotWithShape="0">
                  <a:srgbClr val="000000">
                    <a:alpha val="30000"/>
                  </a:srgbClr>
                </a:outerShdw>
              </a:effectLst>
            </a:rPr>
            <a:t>還付・納付</a:t>
          </a:r>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が</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ある場合は、</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a:p>
          <a:pPr algn="l"/>
          <a:r>
            <a:rPr kumimoji="1" lang="ja-JP" altLang="en-US"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rPr>
            <a:t>  税務署の確定申告が必要です！</a:t>
          </a:r>
          <a:endParaRPr kumimoji="1" lang="en-US" altLang="ja-JP" sz="1600" b="1" cap="none" spc="0">
            <a:ln w="6350">
              <a:solidFill>
                <a:sysClr val="windowText" lastClr="000000"/>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twoCellAnchor>
  <xdr:twoCellAnchor>
    <xdr:from>
      <xdr:col>7</xdr:col>
      <xdr:colOff>342900</xdr:colOff>
      <xdr:row>9</xdr:row>
      <xdr:rowOff>85725</xdr:rowOff>
    </xdr:from>
    <xdr:to>
      <xdr:col>14</xdr:col>
      <xdr:colOff>497626</xdr:colOff>
      <xdr:row>16</xdr:row>
      <xdr:rowOff>373959</xdr:rowOff>
    </xdr:to>
    <xdr:grpSp>
      <xdr:nvGrpSpPr>
        <xdr:cNvPr id="11" name="グループ化 10"/>
        <xdr:cNvGrpSpPr/>
      </xdr:nvGrpSpPr>
      <xdr:grpSpPr>
        <a:xfrm>
          <a:off x="4953000" y="2085975"/>
          <a:ext cx="6241201" cy="2526609"/>
          <a:chOff x="5020344" y="2197791"/>
          <a:chExt cx="6241201" cy="2412309"/>
        </a:xfrm>
      </xdr:grpSpPr>
      <xdr:grpSp>
        <xdr:nvGrpSpPr>
          <xdr:cNvPr id="12" name="グループ化 11"/>
          <xdr:cNvGrpSpPr/>
        </xdr:nvGrpSpPr>
        <xdr:grpSpPr>
          <a:xfrm>
            <a:off x="5145708" y="2337786"/>
            <a:ext cx="6115837" cy="2272314"/>
            <a:chOff x="5155233" y="2233011"/>
            <a:chExt cx="6115837" cy="2272314"/>
          </a:xfrm>
        </xdr:grpSpPr>
        <xdr:pic>
          <xdr:nvPicPr>
            <xdr:cNvPr id="14" name="図 13"/>
            <xdr:cNvPicPr>
              <a:picLocks noChangeAspect="1"/>
            </xdr:cNvPicPr>
          </xdr:nvPicPr>
          <xdr:blipFill rotWithShape="1">
            <a:blip xmlns:r="http://schemas.openxmlformats.org/officeDocument/2006/relationships" r:embed="rId3"/>
            <a:srcRect l="6704" t="14241" r="18843" b="49325"/>
            <a:stretch/>
          </xdr:blipFill>
          <xdr:spPr>
            <a:xfrm>
              <a:off x="5155233" y="2293041"/>
              <a:ext cx="6115837" cy="2212284"/>
            </a:xfrm>
            <a:prstGeom prst="rect">
              <a:avLst/>
            </a:prstGeom>
            <a:ln>
              <a:solidFill>
                <a:sysClr val="windowText" lastClr="000000"/>
              </a:solidFill>
            </a:ln>
          </xdr:spPr>
        </xdr:pic>
        <xdr:sp macro="" textlink="">
          <xdr:nvSpPr>
            <xdr:cNvPr id="15" name="正方形/長方形 14"/>
            <xdr:cNvSpPr/>
          </xdr:nvSpPr>
          <xdr:spPr>
            <a:xfrm>
              <a:off x="6776622" y="3276600"/>
              <a:ext cx="2243553" cy="9429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xdr:cNvSpPr txBox="1"/>
          </xdr:nvSpPr>
          <xdr:spPr>
            <a:xfrm>
              <a:off x="7276739" y="2233011"/>
              <a:ext cx="310769" cy="342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７</a:t>
              </a:r>
            </a:p>
          </xdr:txBody>
        </xdr:sp>
        <xdr:sp macro="" textlink="">
          <xdr:nvSpPr>
            <xdr:cNvPr id="17" name="正方形/長方形 16"/>
            <xdr:cNvSpPr/>
          </xdr:nvSpPr>
          <xdr:spPr>
            <a:xfrm>
              <a:off x="6069633" y="2841512"/>
              <a:ext cx="4026867" cy="324216"/>
            </a:xfrm>
            <a:prstGeom prst="rect">
              <a:avLst/>
            </a:prstGeom>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1">
                  <a:solidFill>
                    <a:srgbClr val="FF0000"/>
                  </a:solidFill>
                </a:rPr>
                <a:t>源泉徴収票の以下「支払金額」を入力してください。</a:t>
              </a:r>
            </a:p>
          </xdr:txBody>
        </xdr:sp>
      </xdr:grpSp>
      <xdr:sp macro="" textlink="">
        <xdr:nvSpPr>
          <xdr:cNvPr id="13" name="正方形/長方形 12"/>
          <xdr:cNvSpPr/>
        </xdr:nvSpPr>
        <xdr:spPr>
          <a:xfrm>
            <a:off x="5020344" y="2197791"/>
            <a:ext cx="1030239" cy="352006"/>
          </a:xfrm>
          <a:prstGeom prst="rect">
            <a:avLst/>
          </a:prstGeom>
          <a:solidFill>
            <a:schemeClr val="bg1">
              <a:lumMod val="95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400" b="1">
                <a:solidFill>
                  <a:sysClr val="windowText" lastClr="000000"/>
                </a:solidFill>
              </a:rPr>
              <a:t>《</a:t>
            </a:r>
            <a:r>
              <a:rPr kumimoji="1" lang="ja-JP" altLang="en-US" sz="1400" b="1">
                <a:solidFill>
                  <a:sysClr val="windowText" lastClr="000000"/>
                </a:solidFill>
              </a:rPr>
              <a:t>見 本</a:t>
            </a:r>
            <a:r>
              <a:rPr kumimoji="1" lang="en-US" altLang="ja-JP" sz="1400" b="1">
                <a:solidFill>
                  <a:sysClr val="windowText" lastClr="000000"/>
                </a:solidFill>
              </a:rPr>
              <a:t>》</a:t>
            </a:r>
            <a:endParaRPr kumimoji="1" lang="ja-JP" altLang="en-US" sz="1400" b="1">
              <a:solidFill>
                <a:sysClr val="windowText" lastClr="000000"/>
              </a:solidFill>
            </a:endParaRPr>
          </a:p>
        </xdr:txBody>
      </xdr:sp>
    </xdr:grpSp>
    <xdr:clientData/>
  </xdr:twoCellAnchor>
  <xdr:twoCellAnchor>
    <xdr:from>
      <xdr:col>0</xdr:col>
      <xdr:colOff>247650</xdr:colOff>
      <xdr:row>30</xdr:row>
      <xdr:rowOff>0</xdr:rowOff>
    </xdr:from>
    <xdr:to>
      <xdr:col>6</xdr:col>
      <xdr:colOff>66675</xdr:colOff>
      <xdr:row>31</xdr:row>
      <xdr:rowOff>47625</xdr:rowOff>
    </xdr:to>
    <xdr:sp macro="" textlink="">
      <xdr:nvSpPr>
        <xdr:cNvPr id="18" name="正方形/長方形 17"/>
        <xdr:cNvSpPr/>
      </xdr:nvSpPr>
      <xdr:spPr>
        <a:xfrm>
          <a:off x="247650" y="7839075"/>
          <a:ext cx="4048125" cy="390525"/>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800" b="0"/>
            <a:t>▼最後に非表示にする！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16" Type="http://schemas.openxmlformats.org/officeDocument/2006/relationships/ctrlProp" Target="../ctrlProps/ctrlProp14.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5" Type="http://schemas.openxmlformats.org/officeDocument/2006/relationships/ctrlProp" Target="../ctrlProps/ctrlProp3.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85" Type="http://schemas.openxmlformats.org/officeDocument/2006/relationships/ctrlProp" Target="../ctrlProps/ctrlProp83.xml"/><Relationship Id="rId3" Type="http://schemas.openxmlformats.org/officeDocument/2006/relationships/vmlDrawing" Target="../drawings/vmlDrawing2.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88" Type="http://schemas.openxmlformats.org/officeDocument/2006/relationships/ctrlProp" Target="../ctrlProps/ctrlProp86.xml"/><Relationship Id="rId1" Type="http://schemas.openxmlformats.org/officeDocument/2006/relationships/printerSettings" Target="../printerSettings/printerSettings13.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7" Type="http://schemas.openxmlformats.org/officeDocument/2006/relationships/ctrlProp" Target="../ctrlProps/ctrlProp5.xml"/><Relationship Id="rId71" Type="http://schemas.openxmlformats.org/officeDocument/2006/relationships/ctrlProp" Target="../ctrlProps/ctrlProp69.xml"/><Relationship Id="rId2" Type="http://schemas.openxmlformats.org/officeDocument/2006/relationships/drawing" Target="../drawings/drawing20.x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61" Type="http://schemas.openxmlformats.org/officeDocument/2006/relationships/ctrlProp" Target="../ctrlProps/ctrlProp59.xml"/><Relationship Id="rId82" Type="http://schemas.openxmlformats.org/officeDocument/2006/relationships/ctrlProp" Target="../ctrlProps/ctrlProp80.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91.xml"/><Relationship Id="rId3" Type="http://schemas.openxmlformats.org/officeDocument/2006/relationships/vmlDrawing" Target="../drawings/vmlDrawing3.vml"/><Relationship Id="rId7" Type="http://schemas.openxmlformats.org/officeDocument/2006/relationships/ctrlProp" Target="../ctrlProps/ctrlProp90.xml"/><Relationship Id="rId2" Type="http://schemas.openxmlformats.org/officeDocument/2006/relationships/drawing" Target="../drawings/drawing21.xml"/><Relationship Id="rId1" Type="http://schemas.openxmlformats.org/officeDocument/2006/relationships/printerSettings" Target="../printerSettings/printerSettings14.bin"/><Relationship Id="rId6" Type="http://schemas.openxmlformats.org/officeDocument/2006/relationships/ctrlProp" Target="../ctrlProps/ctrlProp89.xml"/><Relationship Id="rId5" Type="http://schemas.openxmlformats.org/officeDocument/2006/relationships/ctrlProp" Target="../ctrlProps/ctrlProp88.xml"/><Relationship Id="rId4" Type="http://schemas.openxmlformats.org/officeDocument/2006/relationships/ctrlProp" Target="../ctrlProps/ctrlProp87.xml"/><Relationship Id="rId9" Type="http://schemas.openxmlformats.org/officeDocument/2006/relationships/ctrlProp" Target="../ctrlProps/ctrlProp9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4:AH35"/>
  <sheetViews>
    <sheetView tabSelected="1" zoomScale="93" zoomScaleNormal="93" workbookViewId="0">
      <selection activeCell="BA16" sqref="BA16"/>
    </sheetView>
  </sheetViews>
  <sheetFormatPr defaultColWidth="2.625" defaultRowHeight="18.75" customHeight="1" x14ac:dyDescent="0.4"/>
  <cols>
    <col min="1" max="1" width="3.25" style="1" customWidth="1"/>
    <col min="2" max="13" width="2.625" style="1"/>
    <col min="14" max="14" width="3.125" style="1" customWidth="1"/>
    <col min="15" max="15" width="3.625" style="1" customWidth="1"/>
    <col min="16" max="16" width="3" style="1" customWidth="1"/>
    <col min="17" max="16384" width="2.625" style="1"/>
  </cols>
  <sheetData>
    <row r="4" spans="2:34" ht="9.75" customHeight="1" x14ac:dyDescent="0.4"/>
    <row r="5" spans="2:34" ht="3.75" customHeight="1" x14ac:dyDescent="0.4"/>
    <row r="6" spans="2:34" ht="18" customHeight="1" x14ac:dyDescent="0.4">
      <c r="B6" s="446" t="s">
        <v>829</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2:34" ht="15.75" customHeight="1" x14ac:dyDescent="0.4">
      <c r="B7" s="446" t="s">
        <v>824</v>
      </c>
    </row>
    <row r="8" spans="2:34" s="405" customFormat="1" ht="14.25" customHeight="1" x14ac:dyDescent="0.4">
      <c r="B8" s="2"/>
    </row>
    <row r="9" spans="2:34" ht="17.25" customHeight="1" x14ac:dyDescent="0.4">
      <c r="B9" s="2"/>
    </row>
    <row r="10" spans="2:34" ht="12.75" customHeight="1" x14ac:dyDescent="0.4">
      <c r="B10" s="2"/>
    </row>
    <row r="11" spans="2:34" ht="19.5" customHeight="1" x14ac:dyDescent="0.4">
      <c r="B11" s="2"/>
    </row>
    <row r="22" spans="16:30" s="405" customFormat="1" ht="16.5" customHeight="1" x14ac:dyDescent="0.4"/>
    <row r="24" spans="16:30" ht="14.25" customHeight="1" x14ac:dyDescent="0.4">
      <c r="P24" s="430"/>
      <c r="Q24" s="182"/>
      <c r="R24" s="182"/>
      <c r="U24" s="182"/>
      <c r="V24" s="182"/>
      <c r="W24" s="182"/>
      <c r="X24" s="182"/>
      <c r="Y24" s="182"/>
      <c r="Z24" s="182"/>
      <c r="AA24" s="182"/>
      <c r="AB24" s="182"/>
      <c r="AC24" s="182"/>
      <c r="AD24" s="182"/>
    </row>
    <row r="25" spans="16:30" ht="14.25" customHeight="1" x14ac:dyDescent="0.4">
      <c r="R25" s="337" t="str">
        <f>IF(S25&lt;&gt;"","☑","□")</f>
        <v>☑</v>
      </c>
      <c r="S25" s="450" t="s">
        <v>477</v>
      </c>
      <c r="T25" s="450"/>
      <c r="U25" s="451"/>
      <c r="V25" s="451"/>
      <c r="W25" s="450"/>
      <c r="X25" s="450"/>
      <c r="Y25" s="450"/>
      <c r="Z25" s="450"/>
      <c r="AA25" s="450"/>
      <c r="AB25" s="450"/>
      <c r="AC25" s="450"/>
      <c r="AD25" s="182"/>
    </row>
    <row r="26" spans="16:30" ht="14.25" customHeight="1" x14ac:dyDescent="0.4">
      <c r="R26" s="182"/>
      <c r="S26" s="452" t="s">
        <v>478</v>
      </c>
      <c r="T26" s="450"/>
      <c r="U26" s="451"/>
      <c r="V26" s="451"/>
      <c r="W26" s="450"/>
      <c r="X26" s="450"/>
      <c r="Y26" s="450"/>
      <c r="Z26" s="450"/>
      <c r="AA26" s="450"/>
      <c r="AB26" s="450"/>
      <c r="AC26" s="450"/>
      <c r="AD26" s="182"/>
    </row>
    <row r="27" spans="16:30" ht="14.25" customHeight="1" x14ac:dyDescent="0.4">
      <c r="R27" s="337" t="str">
        <f>IF(S27&lt;&gt;"","☑","□")</f>
        <v>□</v>
      </c>
      <c r="S27" s="527" t="str">
        <f>IF(給与!D24&gt;1,"源泉徴収票","")</f>
        <v/>
      </c>
      <c r="T27" s="527"/>
      <c r="U27" s="527"/>
      <c r="V27" s="527"/>
      <c r="W27" s="527"/>
      <c r="X27" s="527"/>
      <c r="Y27" s="527"/>
      <c r="Z27" s="527"/>
      <c r="AA27" s="527"/>
      <c r="AB27" s="527"/>
      <c r="AC27" s="527"/>
      <c r="AD27" s="182"/>
    </row>
    <row r="28" spans="16:30" ht="14.25" customHeight="1" x14ac:dyDescent="0.4">
      <c r="R28" s="337" t="str">
        <f t="shared" ref="R28:R33" si="0">IF(S28&lt;&gt;"","☑","□")</f>
        <v>□</v>
      </c>
      <c r="S28" s="527" t="str">
        <f>IF(社保控除!D19&gt;1,"＊社会保険料支払証明書類","")</f>
        <v/>
      </c>
      <c r="T28" s="527"/>
      <c r="U28" s="527"/>
      <c r="V28" s="527"/>
      <c r="W28" s="527"/>
      <c r="X28" s="527"/>
      <c r="Y28" s="527"/>
      <c r="Z28" s="527"/>
      <c r="AA28" s="527"/>
      <c r="AB28" s="527"/>
      <c r="AC28" s="527"/>
      <c r="AD28" s="182"/>
    </row>
    <row r="29" spans="16:30" ht="14.25" customHeight="1" x14ac:dyDescent="0.4">
      <c r="R29" s="337" t="str">
        <f t="shared" si="0"/>
        <v>□</v>
      </c>
      <c r="S29" s="527" t="str">
        <f>IF(生命保険料控除!D18&gt;1,"＊生命保険料控除証明書","")</f>
        <v/>
      </c>
      <c r="T29" s="527"/>
      <c r="U29" s="527"/>
      <c r="V29" s="527"/>
      <c r="W29" s="527"/>
      <c r="X29" s="527"/>
      <c r="Y29" s="527"/>
      <c r="Z29" s="527"/>
      <c r="AA29" s="527"/>
      <c r="AB29" s="527"/>
      <c r="AC29" s="527"/>
      <c r="AD29" s="182"/>
    </row>
    <row r="30" spans="16:30" ht="14.25" customHeight="1" x14ac:dyDescent="0.4">
      <c r="R30" s="337" t="str">
        <f t="shared" si="0"/>
        <v>□</v>
      </c>
      <c r="S30" s="527" t="str">
        <f>IF(地震保険!D18&gt;1,"＊地震保険料控除証明書","")</f>
        <v/>
      </c>
      <c r="T30" s="527"/>
      <c r="U30" s="527"/>
      <c r="V30" s="527"/>
      <c r="W30" s="527"/>
      <c r="X30" s="527"/>
      <c r="Y30" s="527"/>
      <c r="Z30" s="527"/>
      <c r="AA30" s="527"/>
      <c r="AB30" s="527"/>
      <c r="AC30" s="527"/>
      <c r="AD30" s="182"/>
    </row>
    <row r="31" spans="16:30" ht="14.25" customHeight="1" x14ac:dyDescent="0.4">
      <c r="R31" s="337" t="str">
        <f t="shared" si="0"/>
        <v>□</v>
      </c>
      <c r="S31" s="527" t="str">
        <f>IF(本人控除!E17&lt;&gt;"","学生証等","")</f>
        <v/>
      </c>
      <c r="T31" s="527"/>
      <c r="U31" s="527"/>
      <c r="V31" s="527"/>
      <c r="W31" s="527"/>
      <c r="X31" s="527"/>
      <c r="Y31" s="527"/>
      <c r="Z31" s="527"/>
      <c r="AA31" s="527"/>
      <c r="AB31" s="527"/>
      <c r="AC31" s="527"/>
      <c r="AD31" s="182"/>
    </row>
    <row r="32" spans="16:30" ht="14.25" customHeight="1" x14ac:dyDescent="0.4">
      <c r="R32" s="337" t="str">
        <f t="shared" si="0"/>
        <v>□</v>
      </c>
      <c r="S32" s="527" t="str">
        <f>IF(OR(本人控除!F22&lt;&gt;"",'配偶者（特別）控除'!M16&lt;&gt;"",扶養控除!AF18&lt;&gt;"",扶養控除!AF29&lt;&gt;"",扶養控除!N18&lt;&gt;"",扶養控除!N29&lt;&gt;"",扶養控除!N40&lt;&gt;""),"障害者手帳","")</f>
        <v/>
      </c>
      <c r="T32" s="527"/>
      <c r="U32" s="527"/>
      <c r="V32" s="527"/>
      <c r="W32" s="527"/>
      <c r="X32" s="527"/>
      <c r="Y32" s="527"/>
      <c r="Z32" s="527"/>
      <c r="AA32" s="527"/>
      <c r="AB32" s="527"/>
      <c r="AC32" s="527"/>
    </row>
    <row r="33" spans="18:29" ht="14.25" customHeight="1" x14ac:dyDescent="0.4">
      <c r="R33" s="337" t="str">
        <f t="shared" si="0"/>
        <v>□</v>
      </c>
      <c r="S33" s="526" t="str">
        <f>IF(医療費控除!L16="","","医療費のお知らせ　※原本要提出")</f>
        <v/>
      </c>
      <c r="T33" s="526"/>
      <c r="U33" s="526"/>
      <c r="V33" s="526"/>
      <c r="W33" s="526"/>
      <c r="X33" s="526"/>
      <c r="Y33" s="526"/>
      <c r="Z33" s="526"/>
      <c r="AA33" s="526"/>
      <c r="AB33" s="526"/>
      <c r="AC33" s="526"/>
    </row>
    <row r="34" spans="18:29" ht="14.25" customHeight="1" x14ac:dyDescent="0.4">
      <c r="R34" s="445" t="s">
        <v>823</v>
      </c>
    </row>
    <row r="35" spans="18:29" ht="14.25" customHeight="1" x14ac:dyDescent="0.4"/>
  </sheetData>
  <sheetProtection password="F446" sheet="1" objects="1" scenarios="1"/>
  <mergeCells count="7">
    <mergeCell ref="S33:AC33"/>
    <mergeCell ref="S27:AC27"/>
    <mergeCell ref="S28:AC28"/>
    <mergeCell ref="S29:AC29"/>
    <mergeCell ref="S30:AC30"/>
    <mergeCell ref="S31:AC31"/>
    <mergeCell ref="S32:AC32"/>
  </mergeCells>
  <phoneticPr fontId="3"/>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3399"/>
  </sheetPr>
  <dimension ref="B1:Y74"/>
  <sheetViews>
    <sheetView showGridLines="0" zoomScaleNormal="100" workbookViewId="0">
      <selection activeCell="D18" sqref="D18:E18"/>
    </sheetView>
  </sheetViews>
  <sheetFormatPr defaultRowHeight="18.75" x14ac:dyDescent="0.4"/>
  <cols>
    <col min="1" max="1" width="3.875" customWidth="1"/>
    <col min="2" max="2" width="6.5" customWidth="1"/>
    <col min="3" max="3" width="25.25" customWidth="1"/>
    <col min="4" max="4" width="7" customWidth="1"/>
    <col min="5" max="5" width="13.25" customWidth="1"/>
    <col min="6" max="6" width="4.125" customWidth="1"/>
    <col min="7" max="7" width="2.875" customWidth="1"/>
    <col min="8" max="8" width="6.25" customWidth="1"/>
    <col min="9" max="10" width="6.625" customWidth="1"/>
    <col min="11" max="11" width="12.625" customWidth="1"/>
    <col min="12" max="12" width="6.625" customWidth="1"/>
    <col min="13" max="13" width="12.625" customWidth="1"/>
    <col min="14" max="14" width="6.625" customWidth="1"/>
    <col min="15" max="15" width="10.25" customWidth="1"/>
    <col min="16" max="18" width="15.625" customWidth="1"/>
    <col min="19" max="19" width="11.625" customWidth="1"/>
    <col min="20" max="20" width="4.5" customWidth="1"/>
  </cols>
  <sheetData>
    <row r="1" spans="2:11" s="1" customFormat="1" x14ac:dyDescent="0.4"/>
    <row r="2" spans="2:11" s="1" customFormat="1" x14ac:dyDescent="0.4"/>
    <row r="3" spans="2:11" s="1" customFormat="1" ht="19.5" x14ac:dyDescent="0.4">
      <c r="K3" s="4"/>
    </row>
    <row r="4" spans="2:11" s="1" customFormat="1" x14ac:dyDescent="0.4"/>
    <row r="5" spans="2:11" s="1" customFormat="1" x14ac:dyDescent="0.4"/>
    <row r="6" spans="2:11" s="1" customFormat="1" ht="7.5" customHeight="1" x14ac:dyDescent="0.4"/>
    <row r="7" spans="2:11" s="1" customFormat="1" ht="18.75" customHeight="1" x14ac:dyDescent="0.4">
      <c r="B7" s="446" t="s">
        <v>710</v>
      </c>
      <c r="C7" s="447"/>
    </row>
    <row r="8" spans="2:11" s="1" customFormat="1" ht="3" customHeight="1" x14ac:dyDescent="0.4">
      <c r="B8" s="446"/>
      <c r="C8" s="447"/>
    </row>
    <row r="9" spans="2:11" s="1" customFormat="1" ht="15" customHeight="1" x14ac:dyDescent="0.4">
      <c r="B9" s="446" t="s">
        <v>36</v>
      </c>
      <c r="C9" s="446"/>
    </row>
    <row r="10" spans="2:11" s="1" customFormat="1" ht="15" customHeight="1" x14ac:dyDescent="0.4">
      <c r="B10" s="446" t="s">
        <v>32</v>
      </c>
      <c r="C10" s="446"/>
    </row>
    <row r="11" spans="2:11" s="1" customFormat="1" ht="23.25" customHeight="1" x14ac:dyDescent="0.4"/>
    <row r="12" spans="2:11" s="1" customFormat="1" ht="27" customHeight="1" x14ac:dyDescent="0.4">
      <c r="B12" s="193"/>
      <c r="C12" s="238" t="s">
        <v>560</v>
      </c>
      <c r="D12" s="1878" t="s">
        <v>92</v>
      </c>
      <c r="E12" s="1878"/>
      <c r="F12" s="1878"/>
    </row>
    <row r="13" spans="2:11" s="1" customFormat="1" ht="24.75" customHeight="1" x14ac:dyDescent="0.4">
      <c r="B13" s="262">
        <v>1</v>
      </c>
      <c r="C13" s="486"/>
      <c r="D13" s="1877"/>
      <c r="E13" s="1877"/>
      <c r="F13" s="1877"/>
    </row>
    <row r="14" spans="2:11" s="1" customFormat="1" ht="24.75" customHeight="1" x14ac:dyDescent="0.4">
      <c r="B14" s="262">
        <v>2</v>
      </c>
      <c r="C14" s="486"/>
      <c r="D14" s="1877"/>
      <c r="E14" s="1877"/>
      <c r="F14" s="1877"/>
    </row>
    <row r="15" spans="2:11" s="1" customFormat="1" ht="24.75" customHeight="1" x14ac:dyDescent="0.4">
      <c r="B15" s="262">
        <v>3</v>
      </c>
      <c r="C15" s="486"/>
      <c r="D15" s="1877"/>
      <c r="E15" s="1877"/>
      <c r="F15" s="1877"/>
    </row>
    <row r="16" spans="2:11" s="1" customFormat="1" ht="24.75" customHeight="1" x14ac:dyDescent="0.4">
      <c r="B16" s="262">
        <v>4</v>
      </c>
      <c r="C16" s="486"/>
      <c r="D16" s="1877"/>
      <c r="E16" s="1877"/>
      <c r="F16" s="1877"/>
    </row>
    <row r="17" spans="2:25" s="1" customFormat="1" ht="24.75" customHeight="1" thickBot="1" x14ac:dyDescent="0.45">
      <c r="B17" s="262">
        <v>5</v>
      </c>
      <c r="C17" s="487"/>
      <c r="D17" s="1879"/>
      <c r="E17" s="1879"/>
      <c r="F17" s="1879"/>
    </row>
    <row r="18" spans="2:25" s="1" customFormat="1" ht="34.5" customHeight="1" thickBot="1" x14ac:dyDescent="0.45">
      <c r="B18" s="207"/>
      <c r="C18" s="265" t="s">
        <v>549</v>
      </c>
      <c r="D18" s="1880">
        <f>SUM(D13:E17)</f>
        <v>0</v>
      </c>
      <c r="E18" s="1881"/>
      <c r="F18" s="195" t="s">
        <v>485</v>
      </c>
    </row>
    <row r="19" spans="2:25" s="405" customFormat="1" ht="17.25" customHeight="1" x14ac:dyDescent="0.4">
      <c r="B19" s="429"/>
      <c r="C19" s="441"/>
      <c r="D19" s="440"/>
      <c r="E19" s="440"/>
      <c r="F19" s="441"/>
    </row>
    <row r="20" spans="2:25" s="405" customFormat="1" ht="17.25" customHeight="1" x14ac:dyDescent="0.4">
      <c r="B20" s="429"/>
      <c r="C20" s="441"/>
      <c r="D20" s="440"/>
      <c r="E20" s="440"/>
      <c r="F20" s="441"/>
    </row>
    <row r="21" spans="2:25" s="1" customFormat="1" ht="20.25" customHeight="1" x14ac:dyDescent="0.4">
      <c r="C21" s="405"/>
      <c r="L21" s="345"/>
      <c r="M21" s="345"/>
      <c r="N21" s="345" t="s">
        <v>486</v>
      </c>
    </row>
    <row r="22" spans="2:25" s="1" customFormat="1" ht="20.25" thickBot="1" x14ac:dyDescent="0.45">
      <c r="L22" s="345"/>
      <c r="M22" s="345"/>
      <c r="N22" s="345" t="s">
        <v>711</v>
      </c>
    </row>
    <row r="23" spans="2:25" s="1" customFormat="1" ht="24.75" thickBot="1" x14ac:dyDescent="0.45">
      <c r="B23" s="1883" t="s">
        <v>607</v>
      </c>
      <c r="C23" s="1884"/>
      <c r="D23" s="1885">
        <f>IF(E36="","",E36)</f>
        <v>0</v>
      </c>
      <c r="E23" s="1886"/>
      <c r="F23" s="1887"/>
    </row>
    <row r="24" spans="2:25" s="1" customFormat="1" x14ac:dyDescent="0.4"/>
    <row r="25" spans="2:25" s="1" customFormat="1" x14ac:dyDescent="0.4"/>
    <row r="26" spans="2:25" s="1" customFormat="1" x14ac:dyDescent="0.4"/>
    <row r="27" spans="2:25" s="1" customFormat="1" ht="27" customHeight="1" x14ac:dyDescent="0.4"/>
    <row r="28" spans="2:25" s="1" customFormat="1" ht="27" customHeight="1" x14ac:dyDescent="0.4"/>
    <row r="29" spans="2:25" s="1" customFormat="1" ht="27" customHeight="1" x14ac:dyDescent="0.4"/>
    <row r="30" spans="2:25" s="1" customFormat="1" ht="27" hidden="1" customHeight="1" x14ac:dyDescent="0.4">
      <c r="G30" s="405"/>
      <c r="H30" s="405"/>
      <c r="I30" s="405"/>
      <c r="J30" s="405"/>
      <c r="K30" s="405"/>
      <c r="P30" s="1">
        <v>1</v>
      </c>
      <c r="Q30" s="1">
        <v>2</v>
      </c>
      <c r="R30" s="1">
        <v>3</v>
      </c>
      <c r="U30" s="407"/>
      <c r="V30" s="407"/>
      <c r="W30" s="407"/>
      <c r="X30" s="407"/>
      <c r="Y30" s="407"/>
    </row>
    <row r="31" spans="2:25" s="1" customFormat="1" ht="27" hidden="1" customHeight="1" thickBot="1" x14ac:dyDescent="0.45">
      <c r="G31" s="405"/>
      <c r="H31" s="405"/>
      <c r="I31" s="405"/>
      <c r="J31" s="405"/>
      <c r="K31" s="405"/>
      <c r="P31" s="1874" t="s">
        <v>386</v>
      </c>
      <c r="Q31" s="1875"/>
      <c r="R31" s="1876"/>
    </row>
    <row r="32" spans="2:25" s="1" customFormat="1" ht="23.25" hidden="1" customHeight="1" thickBot="1" x14ac:dyDescent="0.45">
      <c r="B32" s="1841" t="s">
        <v>390</v>
      </c>
      <c r="C32" s="1843"/>
      <c r="D32" s="405"/>
      <c r="E32" s="405"/>
      <c r="G32" s="405"/>
      <c r="H32" s="405"/>
      <c r="I32" s="405"/>
      <c r="P32" s="243">
        <v>0</v>
      </c>
      <c r="Q32" s="412">
        <v>10000001</v>
      </c>
      <c r="R32" s="412">
        <v>20000001</v>
      </c>
    </row>
    <row r="33" spans="4:18" s="1" customFormat="1" hidden="1" x14ac:dyDescent="0.4">
      <c r="G33" s="405"/>
      <c r="H33" s="405"/>
      <c r="I33" s="405"/>
      <c r="K33" s="1855" t="s">
        <v>385</v>
      </c>
      <c r="L33" s="1882"/>
      <c r="M33" s="1882"/>
      <c r="N33" s="1882"/>
      <c r="O33" s="415"/>
      <c r="P33" s="413">
        <v>10000000</v>
      </c>
      <c r="Q33" s="413">
        <v>20000000</v>
      </c>
      <c r="R33" s="243"/>
    </row>
    <row r="34" spans="4:18" s="1" customFormat="1" hidden="1" x14ac:dyDescent="0.4">
      <c r="D34" s="101" t="s">
        <v>388</v>
      </c>
      <c r="E34" s="105">
        <f>D18</f>
        <v>0</v>
      </c>
      <c r="G34" s="405"/>
      <c r="J34" s="1">
        <v>1</v>
      </c>
      <c r="K34" s="192">
        <v>0</v>
      </c>
      <c r="L34" s="193" t="s">
        <v>13</v>
      </c>
      <c r="M34" s="192">
        <v>3299999</v>
      </c>
      <c r="N34" s="194" t="s">
        <v>1</v>
      </c>
      <c r="O34" s="189">
        <f>IF(AND($E$34&gt;=K34,$E$34&lt;=$M$34),$E$34,"")</f>
        <v>0</v>
      </c>
      <c r="P34" s="414">
        <f>IFERROR(MAX(O34-1100000,0),"")</f>
        <v>0</v>
      </c>
      <c r="Q34" s="414">
        <f>IFERROR(MAX(O34-1000000,0),"")</f>
        <v>0</v>
      </c>
      <c r="R34" s="414">
        <f>IFERROR(MAX(O34-900000,0),"")</f>
        <v>0</v>
      </c>
    </row>
    <row r="35" spans="4:18" s="1" customFormat="1" ht="19.5" hidden="1" thickBot="1" x14ac:dyDescent="0.45">
      <c r="D35" s="101"/>
      <c r="G35" s="405"/>
      <c r="J35" s="1">
        <v>2</v>
      </c>
      <c r="K35" s="192">
        <v>3300000</v>
      </c>
      <c r="L35" s="192" t="s">
        <v>13</v>
      </c>
      <c r="M35" s="192">
        <v>4099999</v>
      </c>
      <c r="N35" s="194" t="s">
        <v>1</v>
      </c>
      <c r="O35" s="189" t="str">
        <f>IF(AND($E$34&gt;=$K35,$E$34&lt;=$M35),$E$34,"")</f>
        <v/>
      </c>
      <c r="P35" s="414" t="str">
        <f>IFERROR((O35*0.75)-275000,"")</f>
        <v/>
      </c>
      <c r="Q35" s="414" t="str">
        <f>IFERROR((O35*0.75)-175000,"")</f>
        <v/>
      </c>
      <c r="R35" s="414" t="str">
        <f>IFERROR((O35*0.75)-75000,"")</f>
        <v/>
      </c>
    </row>
    <row r="36" spans="4:18" s="1" customFormat="1" ht="19.5" hidden="1" thickBot="1" x14ac:dyDescent="0.45">
      <c r="D36" s="101" t="s">
        <v>389</v>
      </c>
      <c r="E36" s="416">
        <f>INDEX($P$34:$R$38,G36,G37)</f>
        <v>0</v>
      </c>
      <c r="G36" s="405">
        <f>MATCH(E34,$K$34:$K$38,1)</f>
        <v>1</v>
      </c>
      <c r="H36" s="405" t="s">
        <v>781</v>
      </c>
      <c r="J36" s="1">
        <v>3</v>
      </c>
      <c r="K36" s="192">
        <v>4100000</v>
      </c>
      <c r="L36" s="192" t="s">
        <v>13</v>
      </c>
      <c r="M36" s="192">
        <v>7699999</v>
      </c>
      <c r="N36" s="194" t="s">
        <v>1</v>
      </c>
      <c r="O36" s="189" t="str">
        <f>IF(AND($E$34&gt;=$K36,$E$34&lt;=$M36),$E$34,"")</f>
        <v/>
      </c>
      <c r="P36" s="414" t="str">
        <f>IFERROR((O36*0.85)-685000,"")</f>
        <v/>
      </c>
      <c r="Q36" s="414" t="str">
        <f>IFERROR((O36*0.85)-585000,"")</f>
        <v/>
      </c>
      <c r="R36" s="414" t="str">
        <f>IFERROR((O36*0.85)-485000,"")</f>
        <v/>
      </c>
    </row>
    <row r="37" spans="4:18" s="1" customFormat="1" hidden="1" x14ac:dyDescent="0.4">
      <c r="G37" s="405">
        <f>MATCH(E44,P32:R32,1)</f>
        <v>1</v>
      </c>
      <c r="H37" s="405" t="s">
        <v>782</v>
      </c>
      <c r="I37" s="405"/>
      <c r="J37" s="1">
        <v>4</v>
      </c>
      <c r="K37" s="192">
        <v>7700000</v>
      </c>
      <c r="L37" s="192" t="s">
        <v>13</v>
      </c>
      <c r="M37" s="192">
        <v>9999999</v>
      </c>
      <c r="N37" s="194" t="s">
        <v>1</v>
      </c>
      <c r="O37" s="189" t="str">
        <f>IF(AND($E$34&gt;=$K37,$E$34&lt;=$M37),$E$34,"")</f>
        <v/>
      </c>
      <c r="P37" s="414" t="str">
        <f>IFERROR((O37*0.95)-1455000,"")</f>
        <v/>
      </c>
      <c r="Q37" s="414" t="str">
        <f>IFERROR((O37*0.95)-1355000,"")</f>
        <v/>
      </c>
      <c r="R37" s="414" t="str">
        <f>IFERROR((O37*0.95)-1255000,"")</f>
        <v/>
      </c>
    </row>
    <row r="38" spans="4:18" s="1" customFormat="1" hidden="1" x14ac:dyDescent="0.4">
      <c r="G38" s="405"/>
      <c r="H38" s="405"/>
      <c r="I38" s="405"/>
      <c r="J38" s="1">
        <v>5</v>
      </c>
      <c r="K38" s="192">
        <v>10000000</v>
      </c>
      <c r="L38" s="192" t="s">
        <v>13</v>
      </c>
      <c r="M38" s="192"/>
      <c r="N38" s="194" t="s">
        <v>1</v>
      </c>
      <c r="O38" s="189" t="str">
        <f>IF(AND($E$34&gt;=K38),$E$34,"")</f>
        <v/>
      </c>
      <c r="P38" s="245" t="str">
        <f>IFERROR(O38-1955000,"")</f>
        <v/>
      </c>
      <c r="Q38" s="245" t="str">
        <f>IFERROR(O38-1855000,"")</f>
        <v/>
      </c>
      <c r="R38" s="245" t="str">
        <f>IFERROR(O38-1755000,"")</f>
        <v/>
      </c>
    </row>
    <row r="39" spans="4:18" s="1" customFormat="1" hidden="1" x14ac:dyDescent="0.4">
      <c r="D39" s="1" t="s">
        <v>484</v>
      </c>
      <c r="G39" s="405"/>
      <c r="H39" s="405"/>
      <c r="I39" s="405"/>
      <c r="K39" s="190"/>
      <c r="L39" s="190"/>
      <c r="M39" s="190"/>
    </row>
    <row r="40" spans="4:18" s="1" customFormat="1" hidden="1" x14ac:dyDescent="0.4">
      <c r="D40" s="101" t="s">
        <v>480</v>
      </c>
      <c r="E40" s="339">
        <f>給与!D39</f>
        <v>0</v>
      </c>
      <c r="G40" s="405"/>
      <c r="H40" s="405"/>
      <c r="I40" s="405"/>
      <c r="O40" s="191"/>
      <c r="P40" s="191"/>
    </row>
    <row r="41" spans="4:18" s="1" customFormat="1" hidden="1" x14ac:dyDescent="0.4">
      <c r="D41" s="101" t="s">
        <v>481</v>
      </c>
      <c r="E41" s="339">
        <f>営業・農業!E55</f>
        <v>0</v>
      </c>
      <c r="G41" s="405"/>
      <c r="H41" s="405"/>
      <c r="I41" s="405"/>
      <c r="K41" s="191"/>
    </row>
    <row r="42" spans="4:18" s="1" customFormat="1" hidden="1" x14ac:dyDescent="0.4">
      <c r="D42" s="101" t="s">
        <v>482</v>
      </c>
      <c r="E42" s="339">
        <f>不動産!E32</f>
        <v>0</v>
      </c>
      <c r="G42" s="405"/>
      <c r="H42" s="405"/>
      <c r="I42" s="405"/>
      <c r="K42" s="191"/>
    </row>
    <row r="43" spans="4:18" s="1" customFormat="1" ht="19.5" hidden="1" thickBot="1" x14ac:dyDescent="0.45">
      <c r="D43" s="101" t="s">
        <v>483</v>
      </c>
      <c r="E43" s="340">
        <f>SUM(年金以外雑所得!E35:F36)</f>
        <v>0</v>
      </c>
      <c r="G43" s="405"/>
      <c r="H43" s="405"/>
      <c r="I43" s="405"/>
    </row>
    <row r="44" spans="4:18" s="1" customFormat="1" ht="19.5" hidden="1" thickBot="1" x14ac:dyDescent="0.45">
      <c r="E44" s="341">
        <f>SUM(E40:E43)</f>
        <v>0</v>
      </c>
      <c r="G44" s="405"/>
    </row>
    <row r="45" spans="4:18" s="1" customFormat="1" hidden="1" x14ac:dyDescent="0.4">
      <c r="G45" s="405"/>
      <c r="H45" s="405"/>
      <c r="I45" s="405"/>
      <c r="J45" s="405"/>
      <c r="K45" s="405"/>
    </row>
    <row r="46" spans="4:18" s="1" customFormat="1" hidden="1" x14ac:dyDescent="0.4"/>
    <row r="47" spans="4:18" s="1" customFormat="1" x14ac:dyDescent="0.4"/>
    <row r="48" spans="4:18" s="1" customFormat="1" x14ac:dyDescent="0.4"/>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pans="3:3" hidden="1" x14ac:dyDescent="0.4">
      <c r="C65" t="s">
        <v>558</v>
      </c>
    </row>
    <row r="66" spans="3:3" hidden="1" x14ac:dyDescent="0.4">
      <c r="C66" t="s">
        <v>556</v>
      </c>
    </row>
    <row r="67" spans="3:3" hidden="1" x14ac:dyDescent="0.4">
      <c r="C67" t="s">
        <v>557</v>
      </c>
    </row>
    <row r="68" spans="3:3" hidden="1" x14ac:dyDescent="0.4">
      <c r="C68" t="s">
        <v>550</v>
      </c>
    </row>
    <row r="69" spans="3:3" hidden="1" x14ac:dyDescent="0.4">
      <c r="C69" t="s">
        <v>551</v>
      </c>
    </row>
    <row r="70" spans="3:3" hidden="1" x14ac:dyDescent="0.4">
      <c r="C70" t="s">
        <v>552</v>
      </c>
    </row>
    <row r="71" spans="3:3" hidden="1" x14ac:dyDescent="0.4">
      <c r="C71" t="s">
        <v>553</v>
      </c>
    </row>
    <row r="72" spans="3:3" hidden="1" x14ac:dyDescent="0.4">
      <c r="C72" t="s">
        <v>554</v>
      </c>
    </row>
    <row r="73" spans="3:3" hidden="1" x14ac:dyDescent="0.4">
      <c r="C73" t="s">
        <v>555</v>
      </c>
    </row>
    <row r="74" spans="3:3" hidden="1" x14ac:dyDescent="0.4"/>
  </sheetData>
  <sheetProtection password="F446" sheet="1" objects="1" scenarios="1"/>
  <mergeCells count="12">
    <mergeCell ref="D12:F12"/>
    <mergeCell ref="D17:F17"/>
    <mergeCell ref="D18:E18"/>
    <mergeCell ref="K33:N33"/>
    <mergeCell ref="B23:C23"/>
    <mergeCell ref="D23:F23"/>
    <mergeCell ref="B32:C32"/>
    <mergeCell ref="P31:R31"/>
    <mergeCell ref="D16:F16"/>
    <mergeCell ref="D15:F15"/>
    <mergeCell ref="D14:F14"/>
    <mergeCell ref="D13:F13"/>
  </mergeCells>
  <phoneticPr fontId="3"/>
  <conditionalFormatting sqref="D13:D17">
    <cfRule type="containsBlanks" dxfId="193" priority="4">
      <formula>LEN(TRIM(D13))=0</formula>
    </cfRule>
  </conditionalFormatting>
  <conditionalFormatting sqref="C13:C17">
    <cfRule type="containsBlanks" dxfId="192" priority="3">
      <formula>LEN(TRIM(C13))=0</formula>
    </cfRule>
  </conditionalFormatting>
  <conditionalFormatting sqref="D23:F23">
    <cfRule type="expression" dxfId="191" priority="1">
      <formula>$D$23&lt;&gt;""</formula>
    </cfRule>
  </conditionalFormatting>
  <dataValidations count="2">
    <dataValidation type="whole" allowBlank="1" showInputMessage="1" showErrorMessage="1" sqref="D13:D17">
      <formula1>0</formula1>
      <formula2>9999999999</formula2>
    </dataValidation>
    <dataValidation type="list" allowBlank="1" showInputMessage="1" showErrorMessage="1" sqref="C13:C17">
      <formula1>$C$65:$C$73</formula1>
    </dataValidation>
  </dataValidation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3399"/>
  </sheetPr>
  <dimension ref="B1:T73"/>
  <sheetViews>
    <sheetView showGridLines="0" workbookViewId="0">
      <selection activeCell="C12" sqref="C12:D12"/>
    </sheetView>
  </sheetViews>
  <sheetFormatPr defaultRowHeight="18.75" x14ac:dyDescent="0.4"/>
  <cols>
    <col min="1" max="1" width="3.625" customWidth="1"/>
    <col min="2" max="2" width="6" customWidth="1"/>
    <col min="3" max="3" width="14.125" customWidth="1"/>
    <col min="4" max="4" width="13.25" customWidth="1"/>
    <col min="5" max="5" width="11.5" customWidth="1"/>
    <col min="6" max="6" width="7" customWidth="1"/>
    <col min="7" max="7" width="5" customWidth="1"/>
    <col min="8" max="8" width="10.625" customWidth="1"/>
    <col min="9" max="9" width="7.625" customWidth="1"/>
    <col min="10" max="10" width="10.5" customWidth="1"/>
    <col min="11" max="11" width="9.75" customWidth="1"/>
    <col min="12" max="12" width="10.125" customWidth="1"/>
    <col min="13" max="15" width="15.625" customWidth="1"/>
    <col min="16" max="16" width="5.5" customWidth="1"/>
    <col min="17" max="17" width="11.375" customWidth="1"/>
    <col min="18" max="18" width="6.375" customWidth="1"/>
  </cols>
  <sheetData>
    <row r="1" spans="2:7" s="1" customFormat="1" x14ac:dyDescent="0.4"/>
    <row r="2" spans="2:7" s="1" customFormat="1" x14ac:dyDescent="0.4"/>
    <row r="3" spans="2:7" s="1" customFormat="1" x14ac:dyDescent="0.4"/>
    <row r="4" spans="2:7" s="1" customFormat="1" x14ac:dyDescent="0.4"/>
    <row r="5" spans="2:7" s="1" customFormat="1" x14ac:dyDescent="0.4"/>
    <row r="6" spans="2:7" s="1" customFormat="1" ht="9" customHeight="1" x14ac:dyDescent="0.4"/>
    <row r="7" spans="2:7" s="1" customFormat="1" ht="21.75" customHeight="1" x14ac:dyDescent="0.4">
      <c r="B7" s="446" t="s">
        <v>710</v>
      </c>
    </row>
    <row r="8" spans="2:7" s="1" customFormat="1" ht="16.5" customHeight="1" x14ac:dyDescent="0.4">
      <c r="B8" s="446" t="s">
        <v>36</v>
      </c>
    </row>
    <row r="9" spans="2:7" s="1" customFormat="1" ht="16.5" customHeight="1" x14ac:dyDescent="0.4">
      <c r="B9" s="446" t="s">
        <v>32</v>
      </c>
    </row>
    <row r="10" spans="2:7" s="1" customFormat="1" ht="27.75" customHeight="1" x14ac:dyDescent="0.4">
      <c r="B10" s="447"/>
    </row>
    <row r="11" spans="2:7" s="1" customFormat="1" ht="24.75" customHeight="1" x14ac:dyDescent="0.4">
      <c r="B11" s="194"/>
      <c r="C11" s="1896" t="s">
        <v>559</v>
      </c>
      <c r="D11" s="1898"/>
      <c r="E11" s="1899" t="s">
        <v>92</v>
      </c>
      <c r="F11" s="1899"/>
      <c r="G11" s="1900"/>
    </row>
    <row r="12" spans="2:7" s="1" customFormat="1" ht="24.75" customHeight="1" x14ac:dyDescent="0.4">
      <c r="B12" s="263">
        <v>1</v>
      </c>
      <c r="C12" s="1889"/>
      <c r="D12" s="1889"/>
      <c r="E12" s="1890"/>
      <c r="F12" s="1890"/>
      <c r="G12" s="1891"/>
    </row>
    <row r="13" spans="2:7" s="1" customFormat="1" ht="24.75" customHeight="1" x14ac:dyDescent="0.4">
      <c r="B13" s="263">
        <v>2</v>
      </c>
      <c r="C13" s="1889"/>
      <c r="D13" s="1889"/>
      <c r="E13" s="1890"/>
      <c r="F13" s="1890"/>
      <c r="G13" s="1891"/>
    </row>
    <row r="14" spans="2:7" s="1" customFormat="1" ht="24.75" customHeight="1" x14ac:dyDescent="0.4">
      <c r="B14" s="263">
        <v>3</v>
      </c>
      <c r="C14" s="1889"/>
      <c r="D14" s="1889"/>
      <c r="E14" s="1890"/>
      <c r="F14" s="1890"/>
      <c r="G14" s="1891"/>
    </row>
    <row r="15" spans="2:7" s="1" customFormat="1" ht="24.75" customHeight="1" x14ac:dyDescent="0.4">
      <c r="B15" s="263">
        <v>4</v>
      </c>
      <c r="C15" s="1889"/>
      <c r="D15" s="1889"/>
      <c r="E15" s="1890"/>
      <c r="F15" s="1890"/>
      <c r="G15" s="1891"/>
    </row>
    <row r="16" spans="2:7" s="1" customFormat="1" ht="24.75" customHeight="1" thickBot="1" x14ac:dyDescent="0.45">
      <c r="B16" s="263">
        <v>5</v>
      </c>
      <c r="C16" s="1889"/>
      <c r="D16" s="1889"/>
      <c r="E16" s="1894"/>
      <c r="F16" s="1894"/>
      <c r="G16" s="1895"/>
    </row>
    <row r="17" spans="2:16" s="1" customFormat="1" ht="34.5" customHeight="1" thickBot="1" x14ac:dyDescent="0.45">
      <c r="B17" s="205"/>
      <c r="C17" s="1896" t="s">
        <v>561</v>
      </c>
      <c r="D17" s="1897"/>
      <c r="E17" s="1892">
        <f>SUM(E12:G16)</f>
        <v>0</v>
      </c>
      <c r="F17" s="1893"/>
      <c r="G17" s="195" t="s">
        <v>485</v>
      </c>
    </row>
    <row r="18" spans="2:16" s="1" customFormat="1" ht="16.5" customHeight="1" x14ac:dyDescent="0.4"/>
    <row r="19" spans="2:16" s="405" customFormat="1" ht="16.5" customHeight="1" x14ac:dyDescent="0.4"/>
    <row r="20" spans="2:16" s="1" customFormat="1" ht="17.25" customHeight="1" thickBot="1" x14ac:dyDescent="0.45">
      <c r="J20" s="442"/>
      <c r="K20" s="442"/>
      <c r="L20" s="442"/>
      <c r="M20" s="442" t="s">
        <v>712</v>
      </c>
    </row>
    <row r="21" spans="2:16" s="1" customFormat="1" ht="24" customHeight="1" thickBot="1" x14ac:dyDescent="0.45">
      <c r="C21" s="1883" t="s">
        <v>607</v>
      </c>
      <c r="D21" s="1884"/>
      <c r="E21" s="1885">
        <f>IF(D37="","",D37)</f>
        <v>0</v>
      </c>
      <c r="F21" s="1886"/>
      <c r="G21" s="1887"/>
      <c r="J21" s="443"/>
      <c r="K21" s="443"/>
      <c r="L21" s="443"/>
      <c r="M21" s="443" t="s">
        <v>711</v>
      </c>
    </row>
    <row r="22" spans="2:16" s="1" customFormat="1" x14ac:dyDescent="0.4"/>
    <row r="23" spans="2:16" s="1" customFormat="1" x14ac:dyDescent="0.4"/>
    <row r="24" spans="2:16" s="1" customFormat="1" x14ac:dyDescent="0.4"/>
    <row r="25" spans="2:16" s="1" customFormat="1" x14ac:dyDescent="0.4"/>
    <row r="26" spans="2:16" s="1" customFormat="1" x14ac:dyDescent="0.4"/>
    <row r="27" spans="2:16" s="1" customFormat="1" ht="27" customHeight="1" x14ac:dyDescent="0.4"/>
    <row r="28" spans="2:16" s="1" customFormat="1" ht="27" customHeight="1" x14ac:dyDescent="0.4"/>
    <row r="29" spans="2:16" s="1" customFormat="1" ht="27" customHeight="1" x14ac:dyDescent="0.4"/>
    <row r="30" spans="2:16" s="405" customFormat="1" ht="27" customHeight="1" x14ac:dyDescent="0.4"/>
    <row r="31" spans="2:16" s="405" customFormat="1" ht="27" hidden="1" customHeight="1" x14ac:dyDescent="0.4">
      <c r="M31" s="405">
        <v>1</v>
      </c>
      <c r="N31" s="405">
        <v>2</v>
      </c>
      <c r="O31" s="405">
        <v>3</v>
      </c>
    </row>
    <row r="32" spans="2:16" s="1" customFormat="1" ht="22.5" hidden="1" customHeight="1" thickBot="1" x14ac:dyDescent="0.45">
      <c r="E32"/>
      <c r="F32"/>
      <c r="M32" s="1888" t="s">
        <v>386</v>
      </c>
      <c r="N32" s="1888"/>
      <c r="O32" s="1888"/>
      <c r="P32" s="405"/>
    </row>
    <row r="33" spans="2:15" s="1" customFormat="1" ht="25.5" hidden="1" customHeight="1" thickBot="1" x14ac:dyDescent="0.45">
      <c r="B33" s="1841" t="s">
        <v>391</v>
      </c>
      <c r="C33" s="1842"/>
      <c r="D33" s="1843"/>
      <c r="E33"/>
      <c r="F33"/>
      <c r="K33" s="418"/>
      <c r="L33" s="417"/>
      <c r="M33" s="243">
        <v>0</v>
      </c>
      <c r="N33" s="412">
        <v>10000001</v>
      </c>
      <c r="O33" s="412">
        <v>20000001</v>
      </c>
    </row>
    <row r="34" spans="2:15" s="1" customFormat="1" hidden="1" x14ac:dyDescent="0.4">
      <c r="E34"/>
      <c r="F34"/>
      <c r="H34" s="536" t="s">
        <v>385</v>
      </c>
      <c r="I34" s="536"/>
      <c r="J34" s="536"/>
      <c r="K34" s="1855"/>
      <c r="L34" s="243"/>
      <c r="M34" s="413">
        <v>10000000</v>
      </c>
      <c r="N34" s="413">
        <v>20000000</v>
      </c>
      <c r="O34" s="244"/>
    </row>
    <row r="35" spans="2:15" s="1" customFormat="1" hidden="1" x14ac:dyDescent="0.4">
      <c r="C35" s="1" t="s">
        <v>388</v>
      </c>
      <c r="D35" s="105">
        <f>E17</f>
        <v>0</v>
      </c>
      <c r="G35" s="1">
        <v>1</v>
      </c>
      <c r="H35" s="419">
        <v>0</v>
      </c>
      <c r="I35" s="193" t="s">
        <v>13</v>
      </c>
      <c r="J35" s="192">
        <v>1299999</v>
      </c>
      <c r="K35" s="194" t="s">
        <v>1</v>
      </c>
      <c r="L35" s="105">
        <f>IF(AND($D$35&gt;=$H35,$D$35&lt;=$J35),$D$35,"")</f>
        <v>0</v>
      </c>
      <c r="M35" s="414">
        <f>IFERROR(MAX(L35-600000,0),"")</f>
        <v>0</v>
      </c>
      <c r="N35" s="414">
        <f>IFERROR(MAX(L35-500000,0),"")</f>
        <v>0</v>
      </c>
      <c r="O35" s="414">
        <f>IFERROR(MAX(L35-400000,0),"")</f>
        <v>0</v>
      </c>
    </row>
    <row r="36" spans="2:15" s="1" customFormat="1" ht="19.5" hidden="1" thickBot="1" x14ac:dyDescent="0.45">
      <c r="E36"/>
      <c r="F36"/>
      <c r="G36" s="1">
        <v>2</v>
      </c>
      <c r="H36" s="420">
        <v>1300000</v>
      </c>
      <c r="I36" s="192" t="s">
        <v>13</v>
      </c>
      <c r="J36" s="192">
        <v>4099999</v>
      </c>
      <c r="K36" s="194" t="s">
        <v>1</v>
      </c>
      <c r="L36" s="105" t="str">
        <f>IF(AND($D$35&gt;=$H36,$D$35&lt;=$J36),$D$35,"")</f>
        <v/>
      </c>
      <c r="M36" s="414" t="str">
        <f>IFERROR((L36*0.75)-275000,"")</f>
        <v/>
      </c>
      <c r="N36" s="414" t="str">
        <f>IFERROR((L36*0.75)-175000,"")</f>
        <v/>
      </c>
      <c r="O36" s="414" t="str">
        <f>IFERROR((L36*0.75)-75000,"")</f>
        <v/>
      </c>
    </row>
    <row r="37" spans="2:15" s="1" customFormat="1" ht="19.5" hidden="1" thickBot="1" x14ac:dyDescent="0.45">
      <c r="C37" s="1" t="s">
        <v>389</v>
      </c>
      <c r="D37" s="416">
        <f>INDEX($M$35:$O$39,E37,E38)</f>
        <v>0</v>
      </c>
      <c r="E37">
        <f>MATCH(D35,$H$35:$H$39,1)</f>
        <v>1</v>
      </c>
      <c r="F37" t="s">
        <v>781</v>
      </c>
      <c r="G37" s="1">
        <v>3</v>
      </c>
      <c r="H37" s="420">
        <v>4100000</v>
      </c>
      <c r="I37" s="192" t="s">
        <v>13</v>
      </c>
      <c r="J37" s="192">
        <v>7699999</v>
      </c>
      <c r="K37" s="194" t="s">
        <v>1</v>
      </c>
      <c r="L37" s="105" t="str">
        <f>IF(AND($D$35&gt;=$H37,$D$35&lt;=$J37),$D$35,"")</f>
        <v/>
      </c>
      <c r="M37" s="414" t="str">
        <f>IFERROR((L37*0.85)-685000,"")</f>
        <v/>
      </c>
      <c r="N37" s="414" t="str">
        <f>IFERROR((L37*0.85)-585000,"")</f>
        <v/>
      </c>
      <c r="O37" s="414" t="str">
        <f>IFERROR((L37*0.85)-485000,"")</f>
        <v/>
      </c>
    </row>
    <row r="38" spans="2:15" s="1" customFormat="1" hidden="1" x14ac:dyDescent="0.4">
      <c r="E38">
        <f>MATCH(D44,M33:O33,1)</f>
        <v>1</v>
      </c>
      <c r="F38" s="1" t="s">
        <v>782</v>
      </c>
      <c r="G38" s="1">
        <v>4</v>
      </c>
      <c r="H38" s="420">
        <v>7700000</v>
      </c>
      <c r="I38" s="192" t="s">
        <v>13</v>
      </c>
      <c r="J38" s="192">
        <v>9999999</v>
      </c>
      <c r="K38" s="194" t="s">
        <v>1</v>
      </c>
      <c r="L38" s="105" t="str">
        <f>IF(AND($D$35&gt;=$H38,$D$35&lt;=$J38),$D$35,"")</f>
        <v/>
      </c>
      <c r="M38" s="414" t="str">
        <f>IFERROR((L38*0.95)-1455000,"")</f>
        <v/>
      </c>
      <c r="N38" s="414" t="str">
        <f>IFERROR((L38*0.95)-1355000,"")</f>
        <v/>
      </c>
      <c r="O38" s="414" t="str">
        <f>IFERROR((L38*0.95)-1255000,"")</f>
        <v/>
      </c>
    </row>
    <row r="39" spans="2:15" s="1" customFormat="1" hidden="1" x14ac:dyDescent="0.4">
      <c r="C39" s="1" t="s">
        <v>484</v>
      </c>
      <c r="E39"/>
      <c r="F39"/>
      <c r="G39" s="1">
        <v>5</v>
      </c>
      <c r="H39" s="420">
        <v>10000000</v>
      </c>
      <c r="I39" s="192" t="s">
        <v>13</v>
      </c>
      <c r="J39" s="192"/>
      <c r="K39" s="194" t="s">
        <v>1</v>
      </c>
      <c r="L39" s="105" t="str">
        <f>IF(AND($D$35&gt;=H39),$D$35,"")</f>
        <v/>
      </c>
      <c r="M39" s="245" t="str">
        <f>IFERROR(L39-1955000,"")</f>
        <v/>
      </c>
      <c r="N39" s="245" t="str">
        <f>IFERROR(L39-1855000,"")</f>
        <v/>
      </c>
      <c r="O39" s="245" t="str">
        <f>IFERROR(L39-1755000,"")</f>
        <v/>
      </c>
    </row>
    <row r="40" spans="2:15" s="1" customFormat="1" hidden="1" x14ac:dyDescent="0.4">
      <c r="C40" s="101" t="s">
        <v>480</v>
      </c>
      <c r="D40" s="105">
        <f>給与!D39</f>
        <v>0</v>
      </c>
      <c r="E40"/>
      <c r="F40"/>
      <c r="I40" s="190"/>
      <c r="J40" s="190"/>
    </row>
    <row r="41" spans="2:15" s="1" customFormat="1" hidden="1" x14ac:dyDescent="0.4">
      <c r="C41" s="101" t="s">
        <v>481</v>
      </c>
      <c r="D41" s="105">
        <f>営業・農業!E55</f>
        <v>0</v>
      </c>
      <c r="E41"/>
      <c r="F41"/>
      <c r="L41" s="191"/>
      <c r="M41" s="191"/>
    </row>
    <row r="42" spans="2:15" s="1" customFormat="1" hidden="1" x14ac:dyDescent="0.4">
      <c r="C42" s="101" t="s">
        <v>482</v>
      </c>
      <c r="D42" s="105">
        <f>不動産!E32</f>
        <v>0</v>
      </c>
      <c r="E42"/>
      <c r="F42"/>
    </row>
    <row r="43" spans="2:15" s="1" customFormat="1" ht="19.5" hidden="1" thickBot="1" x14ac:dyDescent="0.45">
      <c r="C43" s="101" t="s">
        <v>483</v>
      </c>
      <c r="D43" s="247">
        <f>SUM(年金以外雑所得!E35:F36)</f>
        <v>0</v>
      </c>
      <c r="E43"/>
      <c r="F43"/>
    </row>
    <row r="44" spans="2:15" s="1" customFormat="1" ht="19.5" hidden="1" thickBot="1" x14ac:dyDescent="0.45">
      <c r="D44" s="341">
        <f>SUM(D40:D43)</f>
        <v>0</v>
      </c>
    </row>
    <row r="45" spans="2:15" s="1" customFormat="1" hidden="1" x14ac:dyDescent="0.4">
      <c r="E45"/>
    </row>
    <row r="46" spans="2:15" s="1" customFormat="1" hidden="1" x14ac:dyDescent="0.4">
      <c r="E46"/>
    </row>
    <row r="47" spans="2:15" s="1" customFormat="1" x14ac:dyDescent="0.4">
      <c r="E47"/>
    </row>
    <row r="48" spans="2:15" s="1" customFormat="1" x14ac:dyDescent="0.4"/>
    <row r="49" spans="17:20" s="1" customFormat="1" x14ac:dyDescent="0.4"/>
    <row r="50" spans="17:20" s="1" customFormat="1" x14ac:dyDescent="0.4"/>
    <row r="51" spans="17:20" s="1" customFormat="1" x14ac:dyDescent="0.4"/>
    <row r="52" spans="17:20" s="1" customFormat="1" x14ac:dyDescent="0.4"/>
    <row r="53" spans="17:20" s="1" customFormat="1" x14ac:dyDescent="0.4"/>
    <row r="54" spans="17:20" s="1" customFormat="1" x14ac:dyDescent="0.4">
      <c r="Q54"/>
      <c r="R54"/>
      <c r="S54"/>
      <c r="T54"/>
    </row>
    <row r="65" spans="3:3" hidden="1" x14ac:dyDescent="0.4">
      <c r="C65" t="s">
        <v>558</v>
      </c>
    </row>
    <row r="66" spans="3:3" hidden="1" x14ac:dyDescent="0.4">
      <c r="C66" t="s">
        <v>556</v>
      </c>
    </row>
    <row r="67" spans="3:3" hidden="1" x14ac:dyDescent="0.4">
      <c r="C67" t="s">
        <v>557</v>
      </c>
    </row>
    <row r="68" spans="3:3" hidden="1" x14ac:dyDescent="0.4">
      <c r="C68" t="s">
        <v>550</v>
      </c>
    </row>
    <row r="69" spans="3:3" hidden="1" x14ac:dyDescent="0.4">
      <c r="C69" t="s">
        <v>551</v>
      </c>
    </row>
    <row r="70" spans="3:3" hidden="1" x14ac:dyDescent="0.4">
      <c r="C70" t="s">
        <v>552</v>
      </c>
    </row>
    <row r="71" spans="3:3" hidden="1" x14ac:dyDescent="0.4">
      <c r="C71" t="s">
        <v>553</v>
      </c>
    </row>
    <row r="72" spans="3:3" hidden="1" x14ac:dyDescent="0.4">
      <c r="C72" t="s">
        <v>554</v>
      </c>
    </row>
    <row r="73" spans="3:3" hidden="1" x14ac:dyDescent="0.4">
      <c r="C73" t="s">
        <v>555</v>
      </c>
    </row>
  </sheetData>
  <sheetProtection password="F446" sheet="1" objects="1" scenarios="1"/>
  <mergeCells count="19">
    <mergeCell ref="C14:D14"/>
    <mergeCell ref="C13:D13"/>
    <mergeCell ref="C12:D12"/>
    <mergeCell ref="C11:D11"/>
    <mergeCell ref="E11:G11"/>
    <mergeCell ref="E14:G14"/>
    <mergeCell ref="E13:G13"/>
    <mergeCell ref="E12:G12"/>
    <mergeCell ref="M32:O32"/>
    <mergeCell ref="H34:K34"/>
    <mergeCell ref="C15:D15"/>
    <mergeCell ref="E15:G15"/>
    <mergeCell ref="E17:F17"/>
    <mergeCell ref="B33:D33"/>
    <mergeCell ref="E16:G16"/>
    <mergeCell ref="C17:D17"/>
    <mergeCell ref="C16:D16"/>
    <mergeCell ref="E21:G21"/>
    <mergeCell ref="C21:D21"/>
  </mergeCells>
  <phoneticPr fontId="3"/>
  <conditionalFormatting sqref="E12:E16">
    <cfRule type="containsBlanks" dxfId="190" priority="3">
      <formula>LEN(TRIM(E12))=0</formula>
    </cfRule>
  </conditionalFormatting>
  <conditionalFormatting sqref="C12:D16">
    <cfRule type="containsBlanks" dxfId="189" priority="2">
      <formula>LEN(TRIM(C12))=0</formula>
    </cfRule>
  </conditionalFormatting>
  <conditionalFormatting sqref="E21:G21">
    <cfRule type="expression" dxfId="188" priority="1">
      <formula>$E$21&lt;&gt;""</formula>
    </cfRule>
  </conditionalFormatting>
  <dataValidations count="2">
    <dataValidation type="whole" allowBlank="1" showInputMessage="1" showErrorMessage="1" sqref="E12:G16">
      <formula1>0</formula1>
      <formula2>9999999999</formula2>
    </dataValidation>
    <dataValidation type="list" allowBlank="1" showInputMessage="1" showErrorMessage="1" sqref="C12:D16">
      <formula1>$C$65:$C$73</formula1>
    </dataValidation>
  </dataValidations>
  <pageMargins left="0.7" right="0.7" top="0.75" bottom="0.75" header="0.3" footer="0.3"/>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P36"/>
  <sheetViews>
    <sheetView zoomScaleNormal="100" workbookViewId="0">
      <selection activeCell="C13" sqref="C13:F13"/>
    </sheetView>
  </sheetViews>
  <sheetFormatPr defaultRowHeight="18.75" x14ac:dyDescent="0.4"/>
  <cols>
    <col min="1" max="1" width="1.875" style="1" customWidth="1"/>
    <col min="2" max="2" width="6.875" style="1" customWidth="1"/>
    <col min="3" max="6" width="9" style="1" customWidth="1"/>
    <col min="7" max="8" width="12.625" style="1" customWidth="1"/>
    <col min="9" max="9" width="11.875" style="1" customWidth="1"/>
    <col min="10" max="10" width="9" style="1" customWidth="1"/>
    <col min="11" max="16384" width="9" style="1"/>
  </cols>
  <sheetData>
    <row r="1" spans="2:8" ht="6" customHeight="1" x14ac:dyDescent="0.4"/>
    <row r="6" spans="2:8" ht="18" customHeight="1" x14ac:dyDescent="0.4"/>
    <row r="7" spans="2:8" ht="18.75" customHeight="1" x14ac:dyDescent="0.4">
      <c r="B7" s="446" t="s">
        <v>710</v>
      </c>
      <c r="C7" s="447"/>
      <c r="D7" s="447"/>
    </row>
    <row r="8" spans="2:8" ht="18.75" customHeight="1" x14ac:dyDescent="0.4">
      <c r="B8" s="446" t="s">
        <v>41</v>
      </c>
      <c r="C8" s="447"/>
      <c r="D8" s="447"/>
    </row>
    <row r="9" spans="2:8" s="405" customFormat="1" ht="21.75" customHeight="1" x14ac:dyDescent="0.4">
      <c r="B9" s="446"/>
      <c r="C9" s="447"/>
      <c r="D9" s="447"/>
    </row>
    <row r="12" spans="2:8" ht="25.5" customHeight="1" x14ac:dyDescent="0.4">
      <c r="B12" s="282" t="s">
        <v>138</v>
      </c>
      <c r="C12" s="1850" t="s">
        <v>406</v>
      </c>
      <c r="D12" s="1850"/>
      <c r="E12" s="1850"/>
      <c r="F12" s="1850"/>
      <c r="G12" s="197" t="s">
        <v>11</v>
      </c>
      <c r="H12" s="197" t="s">
        <v>238</v>
      </c>
    </row>
    <row r="13" spans="2:8" x14ac:dyDescent="0.4">
      <c r="B13" s="262">
        <v>1</v>
      </c>
      <c r="C13" s="1906"/>
      <c r="D13" s="1906"/>
      <c r="E13" s="1906"/>
      <c r="F13" s="1906"/>
      <c r="G13" s="488"/>
      <c r="H13" s="488"/>
    </row>
    <row r="14" spans="2:8" x14ac:dyDescent="0.4">
      <c r="B14" s="262">
        <v>2</v>
      </c>
      <c r="C14" s="1906"/>
      <c r="D14" s="1906"/>
      <c r="E14" s="1906"/>
      <c r="F14" s="1906"/>
      <c r="G14" s="488"/>
      <c r="H14" s="488"/>
    </row>
    <row r="15" spans="2:8" x14ac:dyDescent="0.4">
      <c r="B15" s="262">
        <v>3</v>
      </c>
      <c r="C15" s="1906"/>
      <c r="D15" s="1906"/>
      <c r="E15" s="1906"/>
      <c r="F15" s="1906"/>
      <c r="G15" s="488"/>
      <c r="H15" s="488"/>
    </row>
    <row r="16" spans="2:8" x14ac:dyDescent="0.4">
      <c r="B16" s="262">
        <v>4</v>
      </c>
      <c r="C16" s="1906"/>
      <c r="D16" s="1906"/>
      <c r="E16" s="1906"/>
      <c r="F16" s="1906"/>
      <c r="G16" s="488"/>
      <c r="H16" s="488"/>
    </row>
    <row r="17" spans="2:16" x14ac:dyDescent="0.4">
      <c r="B17" s="262">
        <v>5</v>
      </c>
      <c r="C17" s="1906"/>
      <c r="D17" s="1906"/>
      <c r="E17" s="1906"/>
      <c r="F17" s="1906"/>
      <c r="G17" s="489"/>
      <c r="H17" s="489"/>
    </row>
    <row r="18" spans="2:16" ht="19.5" x14ac:dyDescent="0.4">
      <c r="F18" s="112" t="s">
        <v>145</v>
      </c>
      <c r="G18" s="102">
        <f>SUM(G13:G17)</f>
        <v>0</v>
      </c>
      <c r="H18" s="264">
        <f>SUM(H13:H17)</f>
        <v>0</v>
      </c>
    </row>
    <row r="19" spans="2:16" ht="9" customHeight="1" x14ac:dyDescent="0.4"/>
    <row r="20" spans="2:16" ht="9" customHeight="1" x14ac:dyDescent="0.4"/>
    <row r="21" spans="2:16" ht="9" customHeight="1" x14ac:dyDescent="0.4"/>
    <row r="22" spans="2:16" ht="9" customHeight="1" x14ac:dyDescent="0.4"/>
    <row r="25" spans="2:16" ht="19.5" x14ac:dyDescent="0.4">
      <c r="B25" s="198" t="s">
        <v>138</v>
      </c>
      <c r="C25" s="1850" t="s">
        <v>406</v>
      </c>
      <c r="D25" s="1850"/>
      <c r="E25" s="1850"/>
      <c r="F25" s="1850"/>
      <c r="G25" s="197" t="s">
        <v>11</v>
      </c>
      <c r="H25" s="197" t="s">
        <v>238</v>
      </c>
    </row>
    <row r="26" spans="2:16" ht="19.5" x14ac:dyDescent="0.4">
      <c r="B26" s="262">
        <v>1</v>
      </c>
      <c r="C26" s="1906"/>
      <c r="D26" s="1906"/>
      <c r="E26" s="1906"/>
      <c r="F26" s="1906"/>
      <c r="G26" s="488"/>
      <c r="H26" s="488"/>
      <c r="N26" s="1901"/>
      <c r="O26" s="1901"/>
      <c r="P26" s="1901"/>
    </row>
    <row r="27" spans="2:16" ht="19.5" x14ac:dyDescent="0.4">
      <c r="B27" s="262">
        <v>2</v>
      </c>
      <c r="C27" s="1906"/>
      <c r="D27" s="1906"/>
      <c r="E27" s="1906"/>
      <c r="F27" s="1906"/>
      <c r="G27" s="488"/>
      <c r="H27" s="488"/>
      <c r="N27" s="528"/>
      <c r="O27" s="528"/>
      <c r="P27" s="528"/>
    </row>
    <row r="28" spans="2:16" x14ac:dyDescent="0.4">
      <c r="B28" s="262">
        <v>3</v>
      </c>
      <c r="C28" s="1906"/>
      <c r="D28" s="1906"/>
      <c r="E28" s="1906"/>
      <c r="F28" s="1906"/>
      <c r="G28" s="488"/>
      <c r="H28" s="488"/>
    </row>
    <row r="29" spans="2:16" ht="19.5" x14ac:dyDescent="0.4">
      <c r="B29" s="262">
        <v>4</v>
      </c>
      <c r="C29" s="1906"/>
      <c r="D29" s="1906"/>
      <c r="E29" s="1906"/>
      <c r="F29" s="1906"/>
      <c r="G29" s="488"/>
      <c r="H29" s="488"/>
      <c r="N29" s="1901" t="s">
        <v>712</v>
      </c>
      <c r="O29" s="1901"/>
      <c r="P29" s="1901"/>
    </row>
    <row r="30" spans="2:16" ht="20.25" thickBot="1" x14ac:dyDescent="0.45">
      <c r="B30" s="262">
        <v>5</v>
      </c>
      <c r="C30" s="1906"/>
      <c r="D30" s="1906"/>
      <c r="E30" s="1906"/>
      <c r="F30" s="1906"/>
      <c r="G30" s="489"/>
      <c r="H30" s="489"/>
      <c r="N30" s="528" t="s">
        <v>711</v>
      </c>
      <c r="O30" s="528"/>
      <c r="P30" s="528"/>
    </row>
    <row r="31" spans="2:16" ht="20.25" thickBot="1" x14ac:dyDescent="0.45">
      <c r="F31" s="112" t="s">
        <v>145</v>
      </c>
      <c r="G31" s="102">
        <f>SUM(G26:G30)</f>
        <v>0</v>
      </c>
      <c r="H31" s="264">
        <f>SUM(H26:H30)</f>
        <v>0</v>
      </c>
    </row>
    <row r="33" spans="3:16" ht="16.5" customHeight="1" x14ac:dyDescent="0.4"/>
    <row r="34" spans="3:16" ht="16.5" customHeight="1" thickBot="1" x14ac:dyDescent="0.45"/>
    <row r="35" spans="3:16" ht="27.75" customHeight="1" thickBot="1" x14ac:dyDescent="0.45">
      <c r="C35" s="1903" t="s">
        <v>605</v>
      </c>
      <c r="D35" s="1902"/>
      <c r="E35" s="1904">
        <f>G18-H18</f>
        <v>0</v>
      </c>
      <c r="F35" s="1905"/>
      <c r="N35" s="1901"/>
      <c r="O35" s="1901"/>
      <c r="P35" s="1901"/>
    </row>
    <row r="36" spans="3:16" ht="27.75" customHeight="1" thickBot="1" x14ac:dyDescent="0.45">
      <c r="C36" s="1902" t="s">
        <v>606</v>
      </c>
      <c r="D36" s="1902"/>
      <c r="E36" s="1904">
        <f>G31-H31</f>
        <v>0</v>
      </c>
      <c r="F36" s="1905"/>
      <c r="N36" s="528"/>
      <c r="O36" s="528"/>
      <c r="P36" s="528"/>
    </row>
  </sheetData>
  <sheetProtection password="F446" sheet="1" objects="1" scenarios="1"/>
  <mergeCells count="22">
    <mergeCell ref="C36:D36"/>
    <mergeCell ref="C35:D35"/>
    <mergeCell ref="E36:F36"/>
    <mergeCell ref="E35:F35"/>
    <mergeCell ref="C12:F12"/>
    <mergeCell ref="C13:F13"/>
    <mergeCell ref="C14:F14"/>
    <mergeCell ref="C15:F15"/>
    <mergeCell ref="C16:F16"/>
    <mergeCell ref="C29:F29"/>
    <mergeCell ref="C30:F30"/>
    <mergeCell ref="C17:F17"/>
    <mergeCell ref="C25:F25"/>
    <mergeCell ref="C26:F26"/>
    <mergeCell ref="C27:F27"/>
    <mergeCell ref="C28:F28"/>
    <mergeCell ref="N26:P26"/>
    <mergeCell ref="N27:P27"/>
    <mergeCell ref="N29:P29"/>
    <mergeCell ref="N30:P30"/>
    <mergeCell ref="N36:P36"/>
    <mergeCell ref="N35:P35"/>
  </mergeCells>
  <phoneticPr fontId="3"/>
  <conditionalFormatting sqref="C26:H30 C13:H17">
    <cfRule type="containsBlanks" dxfId="187" priority="5">
      <formula>LEN(TRIM(C13))=0</formula>
    </cfRule>
  </conditionalFormatting>
  <conditionalFormatting sqref="E35:F35">
    <cfRule type="expression" dxfId="186" priority="3">
      <formula>$E$35&lt;&gt;""</formula>
    </cfRule>
  </conditionalFormatting>
  <conditionalFormatting sqref="E36:F36">
    <cfRule type="expression" dxfId="185" priority="1">
      <formula>$E$36&lt;&gt;""</formula>
    </cfRule>
  </conditionalFormatting>
  <dataValidations count="1">
    <dataValidation type="whole" allowBlank="1" showInputMessage="1" showErrorMessage="1" sqref="G13:H17">
      <formula1>0</formula1>
      <formula2>9999999999</formula2>
    </dataValidation>
  </dataValidations>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S55"/>
  <sheetViews>
    <sheetView workbookViewId="0">
      <selection activeCell="E11" sqref="E11:H11"/>
    </sheetView>
  </sheetViews>
  <sheetFormatPr defaultRowHeight="18.75" x14ac:dyDescent="0.4"/>
  <cols>
    <col min="1" max="1" width="1.875" style="1" customWidth="1"/>
    <col min="2" max="2" width="4.125" style="1" customWidth="1"/>
    <col min="3" max="3" width="22" style="1" customWidth="1"/>
    <col min="4" max="4" width="2.875" style="1" customWidth="1"/>
    <col min="5" max="5" width="16.625" style="1" customWidth="1"/>
    <col min="6" max="7" width="3.625" style="1" customWidth="1"/>
    <col min="8" max="8" width="3.5" style="1" customWidth="1"/>
    <col min="9" max="9" width="2.25" style="1" customWidth="1"/>
    <col min="10" max="10" width="3.875" style="1" customWidth="1"/>
    <col min="11" max="11" width="13.375" style="1" customWidth="1"/>
    <col min="12" max="12" width="7.125" style="1" customWidth="1"/>
    <col min="13" max="13" width="12.375" style="1" customWidth="1"/>
    <col min="14" max="14" width="12.125" style="1" customWidth="1"/>
    <col min="15" max="15" width="10.25" style="1" customWidth="1"/>
    <col min="16" max="16" width="4.5" style="1" customWidth="1"/>
    <col min="17" max="17" width="9" style="1" customWidth="1"/>
    <col min="18" max="16384" width="9" style="1"/>
  </cols>
  <sheetData>
    <row r="1" spans="2:12" ht="6" customHeight="1" x14ac:dyDescent="0.4"/>
    <row r="6" spans="2:12" ht="9.75" customHeight="1" x14ac:dyDescent="0.4"/>
    <row r="7" spans="2:12" ht="18.75" customHeight="1" x14ac:dyDescent="0.4">
      <c r="B7" s="446" t="s">
        <v>710</v>
      </c>
      <c r="C7" s="447"/>
    </row>
    <row r="8" spans="2:12" ht="15" customHeight="1" x14ac:dyDescent="0.4">
      <c r="B8" s="447" t="s">
        <v>685</v>
      </c>
      <c r="C8" s="447"/>
    </row>
    <row r="9" spans="2:12" ht="15" customHeight="1" x14ac:dyDescent="0.4">
      <c r="B9" s="447" t="s">
        <v>427</v>
      </c>
      <c r="C9" s="447"/>
    </row>
    <row r="10" spans="2:12" ht="24" customHeight="1" thickBot="1" x14ac:dyDescent="0.45">
      <c r="B10" s="3"/>
    </row>
    <row r="11" spans="2:12" ht="24.75" thickBot="1" x14ac:dyDescent="0.45">
      <c r="B11" s="1922" t="s">
        <v>684</v>
      </c>
      <c r="C11" s="1923"/>
      <c r="D11" s="1924"/>
      <c r="E11" s="1928"/>
      <c r="F11" s="1929"/>
      <c r="G11" s="1929"/>
      <c r="H11" s="1930"/>
    </row>
    <row r="12" spans="2:12" ht="19.5" customHeight="1" x14ac:dyDescent="0.4"/>
    <row r="13" spans="2:12" ht="19.5" customHeight="1" x14ac:dyDescent="0.4">
      <c r="B13" s="536" t="s">
        <v>689</v>
      </c>
      <c r="C13" s="536"/>
      <c r="D13" s="1925"/>
      <c r="E13" s="1925"/>
      <c r="F13" s="1925"/>
      <c r="G13" s="1925"/>
      <c r="H13" s="1925"/>
      <c r="L13" s="3"/>
    </row>
    <row r="14" spans="2:12" ht="19.5" customHeight="1" x14ac:dyDescent="0.4">
      <c r="B14" s="536" t="s">
        <v>687</v>
      </c>
      <c r="C14" s="536"/>
      <c r="D14" s="1925"/>
      <c r="E14" s="1925"/>
      <c r="F14" s="1925"/>
      <c r="G14" s="1925"/>
      <c r="H14" s="1925"/>
      <c r="L14" s="3"/>
    </row>
    <row r="15" spans="2:12" ht="19.5" customHeight="1" x14ac:dyDescent="0.4">
      <c r="B15" s="536" t="s">
        <v>690</v>
      </c>
      <c r="C15" s="536"/>
      <c r="D15" s="1925"/>
      <c r="E15" s="1925"/>
      <c r="F15" s="1925"/>
      <c r="G15" s="1925"/>
      <c r="H15" s="1925"/>
    </row>
    <row r="16" spans="2:12" ht="19.5" customHeight="1" x14ac:dyDescent="0.4">
      <c r="B16" s="536" t="s">
        <v>688</v>
      </c>
      <c r="C16" s="536"/>
      <c r="D16" s="1926"/>
      <c r="E16" s="1927"/>
      <c r="F16" s="1927"/>
      <c r="G16" s="1927"/>
      <c r="H16" s="1927"/>
    </row>
    <row r="17" spans="2:16" ht="19.5" customHeight="1" x14ac:dyDescent="0.4"/>
    <row r="18" spans="2:16" x14ac:dyDescent="0.4">
      <c r="B18" s="193"/>
      <c r="C18" s="536" t="s">
        <v>128</v>
      </c>
      <c r="D18" s="536"/>
      <c r="E18" s="193" t="s">
        <v>19</v>
      </c>
    </row>
    <row r="19" spans="2:16" ht="18.75" customHeight="1" x14ac:dyDescent="0.4">
      <c r="B19" s="1918" t="s">
        <v>11</v>
      </c>
      <c r="C19" s="259" t="s">
        <v>624</v>
      </c>
      <c r="D19" s="206" t="s">
        <v>245</v>
      </c>
      <c r="E19" s="491"/>
    </row>
    <row r="20" spans="2:16" x14ac:dyDescent="0.4">
      <c r="B20" s="1918"/>
      <c r="C20" s="490"/>
      <c r="D20" s="206" t="s">
        <v>248</v>
      </c>
      <c r="E20" s="491"/>
    </row>
    <row r="21" spans="2:16" x14ac:dyDescent="0.4">
      <c r="B21" s="1918"/>
      <c r="C21" s="259" t="s">
        <v>625</v>
      </c>
      <c r="D21" s="206" t="s">
        <v>250</v>
      </c>
      <c r="E21" s="491"/>
    </row>
    <row r="22" spans="2:16" ht="19.5" thickBot="1" x14ac:dyDescent="0.45">
      <c r="B22" s="1918"/>
      <c r="C22" s="193" t="s">
        <v>349</v>
      </c>
      <c r="D22" s="206" t="s">
        <v>251</v>
      </c>
      <c r="E22" s="492"/>
    </row>
    <row r="23" spans="2:16" ht="19.5" thickBot="1" x14ac:dyDescent="0.45">
      <c r="B23" s="1918"/>
      <c r="C23" s="193" t="s">
        <v>356</v>
      </c>
      <c r="D23" s="455" t="s">
        <v>219</v>
      </c>
      <c r="E23" s="456">
        <f>SUM(E19:E22)</f>
        <v>0</v>
      </c>
    </row>
    <row r="24" spans="2:16" x14ac:dyDescent="0.4">
      <c r="B24" s="1918" t="s">
        <v>419</v>
      </c>
      <c r="C24" s="193" t="s">
        <v>403</v>
      </c>
      <c r="D24" s="206" t="s">
        <v>96</v>
      </c>
      <c r="E24" s="493"/>
    </row>
    <row r="25" spans="2:16" ht="19.5" thickBot="1" x14ac:dyDescent="0.45">
      <c r="B25" s="1918"/>
      <c r="C25" s="193" t="s">
        <v>854</v>
      </c>
      <c r="D25" s="206" t="s">
        <v>252</v>
      </c>
      <c r="E25" s="492"/>
    </row>
    <row r="26" spans="2:16" ht="19.5" thickBot="1" x14ac:dyDescent="0.45">
      <c r="B26" s="1918"/>
      <c r="C26" s="193" t="s">
        <v>416</v>
      </c>
      <c r="D26" s="453" t="s">
        <v>253</v>
      </c>
      <c r="E26" s="456">
        <f>SUM(E24:E25)</f>
        <v>0</v>
      </c>
    </row>
    <row r="27" spans="2:16" x14ac:dyDescent="0.4">
      <c r="B27" s="1918"/>
      <c r="C27" s="193" t="s">
        <v>306</v>
      </c>
      <c r="D27" s="453" t="s">
        <v>254</v>
      </c>
      <c r="E27" s="494"/>
      <c r="I27" s="186"/>
      <c r="J27" s="186"/>
      <c r="K27" s="186"/>
      <c r="L27" s="186"/>
      <c r="M27" s="186"/>
      <c r="N27" s="186"/>
      <c r="O27" s="186"/>
      <c r="P27" s="186"/>
    </row>
    <row r="28" spans="2:16" ht="20.25" thickBot="1" x14ac:dyDescent="0.45">
      <c r="B28" s="1918"/>
      <c r="C28" s="193" t="s">
        <v>418</v>
      </c>
      <c r="D28" s="453" t="s">
        <v>255</v>
      </c>
      <c r="E28" s="457">
        <f>E26-E27</f>
        <v>0</v>
      </c>
      <c r="I28" s="186"/>
      <c r="J28" s="201"/>
      <c r="K28" s="186"/>
      <c r="L28" s="186"/>
      <c r="M28" s="186"/>
      <c r="N28" s="186"/>
      <c r="O28" s="186"/>
      <c r="P28" s="186"/>
    </row>
    <row r="29" spans="2:16" ht="6.75" customHeight="1" x14ac:dyDescent="0.4">
      <c r="E29" s="347"/>
      <c r="I29" s="186"/>
      <c r="J29" s="186"/>
      <c r="K29" s="186"/>
      <c r="L29" s="186"/>
      <c r="M29" s="186"/>
      <c r="N29" s="186"/>
      <c r="O29" s="186"/>
      <c r="P29" s="186"/>
    </row>
    <row r="30" spans="2:16" ht="18.75" customHeight="1" x14ac:dyDescent="0.4">
      <c r="B30" s="1919" t="s">
        <v>154</v>
      </c>
      <c r="C30" s="1909" t="s">
        <v>97</v>
      </c>
      <c r="D30" s="1910"/>
      <c r="E30" s="491"/>
      <c r="I30" s="186"/>
      <c r="J30" s="202" t="s">
        <v>107</v>
      </c>
      <c r="K30" s="186"/>
      <c r="L30" s="186"/>
      <c r="M30" s="186"/>
      <c r="N30" s="186"/>
      <c r="O30" s="186"/>
      <c r="P30" s="186"/>
    </row>
    <row r="31" spans="2:16" x14ac:dyDescent="0.4">
      <c r="B31" s="1920"/>
      <c r="C31" s="1909" t="s">
        <v>8</v>
      </c>
      <c r="D31" s="1910"/>
      <c r="E31" s="491"/>
      <c r="I31" s="186"/>
      <c r="J31" s="193"/>
      <c r="K31" s="188" t="s">
        <v>425</v>
      </c>
      <c r="L31" s="1911" t="s">
        <v>174</v>
      </c>
      <c r="M31" s="1912"/>
      <c r="N31" s="188" t="s">
        <v>2</v>
      </c>
      <c r="O31" s="188" t="s">
        <v>333</v>
      </c>
      <c r="P31" s="186"/>
    </row>
    <row r="32" spans="2:16" x14ac:dyDescent="0.4">
      <c r="B32" s="1920"/>
      <c r="C32" s="1909" t="s">
        <v>280</v>
      </c>
      <c r="D32" s="1910"/>
      <c r="E32" s="491"/>
      <c r="I32" s="186"/>
      <c r="J32" s="356">
        <v>1</v>
      </c>
      <c r="K32" s="490"/>
      <c r="L32" s="1907"/>
      <c r="M32" s="1908"/>
      <c r="N32" s="496"/>
      <c r="O32" s="491"/>
      <c r="P32" s="186"/>
    </row>
    <row r="33" spans="2:19" x14ac:dyDescent="0.4">
      <c r="B33" s="1920"/>
      <c r="C33" s="1909" t="s">
        <v>193</v>
      </c>
      <c r="D33" s="1910"/>
      <c r="E33" s="491"/>
      <c r="I33" s="186"/>
      <c r="J33" s="356">
        <v>2</v>
      </c>
      <c r="K33" s="490"/>
      <c r="L33" s="1907"/>
      <c r="M33" s="1908"/>
      <c r="N33" s="496"/>
      <c r="O33" s="491"/>
      <c r="P33" s="186"/>
    </row>
    <row r="34" spans="2:19" x14ac:dyDescent="0.4">
      <c r="B34" s="1920"/>
      <c r="C34" s="1909" t="s">
        <v>151</v>
      </c>
      <c r="D34" s="1910"/>
      <c r="E34" s="491"/>
      <c r="I34" s="186"/>
      <c r="J34" s="356">
        <v>3</v>
      </c>
      <c r="K34" s="490"/>
      <c r="L34" s="1907"/>
      <c r="M34" s="1908"/>
      <c r="N34" s="496"/>
      <c r="O34" s="491"/>
      <c r="P34" s="186"/>
    </row>
    <row r="35" spans="2:19" ht="19.5" thickBot="1" x14ac:dyDescent="0.45">
      <c r="B35" s="1920"/>
      <c r="C35" s="1909" t="s">
        <v>282</v>
      </c>
      <c r="D35" s="1910"/>
      <c r="E35" s="492"/>
      <c r="I35" s="186"/>
      <c r="J35" s="356">
        <v>4</v>
      </c>
      <c r="K35" s="490"/>
      <c r="L35" s="1907"/>
      <c r="M35" s="1908"/>
      <c r="N35" s="496"/>
      <c r="O35" s="491"/>
      <c r="P35" s="186"/>
    </row>
    <row r="36" spans="2:19" ht="19.5" customHeight="1" thickBot="1" x14ac:dyDescent="0.45">
      <c r="B36" s="1920"/>
      <c r="C36" s="1909" t="s">
        <v>488</v>
      </c>
      <c r="D36" s="1915"/>
      <c r="E36" s="454" t="str">
        <f>IF(COUNT(O32:O35)=0,"※内訳を入力してください。",SUM(O32:O35))</f>
        <v>※内訳を入力してください。</v>
      </c>
      <c r="I36" s="186"/>
      <c r="J36" s="186"/>
      <c r="K36" s="186"/>
      <c r="L36" s="186"/>
      <c r="M36" s="186"/>
      <c r="N36" s="186"/>
      <c r="O36" s="186"/>
      <c r="P36" s="186"/>
    </row>
    <row r="37" spans="2:19" ht="19.5" thickBot="1" x14ac:dyDescent="0.45">
      <c r="B37" s="1920"/>
      <c r="C37" s="1909" t="s">
        <v>60</v>
      </c>
      <c r="D37" s="1910"/>
      <c r="E37" s="495"/>
      <c r="I37" s="186"/>
      <c r="J37" s="202" t="s">
        <v>562</v>
      </c>
      <c r="K37" s="186"/>
      <c r="L37" s="186"/>
      <c r="M37" s="186"/>
      <c r="N37" s="186"/>
      <c r="O37" s="186"/>
      <c r="P37" s="186"/>
    </row>
    <row r="38" spans="2:19" ht="19.5" thickBot="1" x14ac:dyDescent="0.45">
      <c r="B38" s="1920"/>
      <c r="C38" s="1909" t="s">
        <v>489</v>
      </c>
      <c r="D38" s="1915"/>
      <c r="E38" s="454" t="str">
        <f>IF(COUNT(O39:O40)=0,"※内訳を入力してください。",SUM(O39:O40))</f>
        <v>※内訳を入力してください。</v>
      </c>
      <c r="I38" s="186"/>
      <c r="J38" s="193"/>
      <c r="K38" s="188" t="s">
        <v>424</v>
      </c>
      <c r="L38" s="1911" t="s">
        <v>174</v>
      </c>
      <c r="M38" s="1912"/>
      <c r="N38" s="188" t="s">
        <v>2</v>
      </c>
      <c r="O38" s="188" t="s">
        <v>333</v>
      </c>
      <c r="P38" s="186"/>
    </row>
    <row r="39" spans="2:19" x14ac:dyDescent="0.4">
      <c r="B39" s="1920"/>
      <c r="C39" s="1909" t="s">
        <v>292</v>
      </c>
      <c r="D39" s="1910"/>
      <c r="E39" s="493"/>
      <c r="I39" s="186"/>
      <c r="J39" s="356">
        <v>1</v>
      </c>
      <c r="K39" s="490"/>
      <c r="L39" s="1907"/>
      <c r="M39" s="1908"/>
      <c r="N39" s="496"/>
      <c r="O39" s="491"/>
      <c r="P39" s="186"/>
    </row>
    <row r="40" spans="2:19" x14ac:dyDescent="0.4">
      <c r="B40" s="1920"/>
      <c r="C40" s="1909" t="s">
        <v>293</v>
      </c>
      <c r="D40" s="1910"/>
      <c r="E40" s="491"/>
      <c r="I40" s="186"/>
      <c r="J40" s="356">
        <v>2</v>
      </c>
      <c r="K40" s="490"/>
      <c r="L40" s="1907"/>
      <c r="M40" s="1908"/>
      <c r="N40" s="496"/>
      <c r="O40" s="491"/>
      <c r="P40" s="186"/>
    </row>
    <row r="41" spans="2:19" x14ac:dyDescent="0.4">
      <c r="B41" s="1920"/>
      <c r="C41" s="1909" t="s">
        <v>294</v>
      </c>
      <c r="D41" s="1910"/>
      <c r="E41" s="491"/>
      <c r="I41" s="186"/>
      <c r="J41" s="186"/>
      <c r="K41" s="186"/>
      <c r="L41" s="186"/>
      <c r="M41" s="186"/>
      <c r="N41" s="186"/>
      <c r="O41" s="186"/>
      <c r="P41" s="186"/>
    </row>
    <row r="42" spans="2:19" x14ac:dyDescent="0.4">
      <c r="B42" s="1920"/>
      <c r="C42" s="1909" t="s">
        <v>296</v>
      </c>
      <c r="D42" s="1910"/>
      <c r="E42" s="491"/>
      <c r="I42" s="186"/>
      <c r="J42" s="202" t="s">
        <v>267</v>
      </c>
      <c r="K42" s="186"/>
      <c r="L42" s="186"/>
      <c r="M42" s="186"/>
      <c r="N42" s="186"/>
      <c r="O42" s="186"/>
      <c r="P42" s="186"/>
    </row>
    <row r="43" spans="2:19" x14ac:dyDescent="0.4">
      <c r="B43" s="1920"/>
      <c r="C43" s="1909" t="s">
        <v>127</v>
      </c>
      <c r="D43" s="1910"/>
      <c r="E43" s="491"/>
      <c r="I43" s="186"/>
      <c r="J43" s="193"/>
      <c r="K43" s="188" t="s">
        <v>63</v>
      </c>
      <c r="L43" s="188" t="s">
        <v>140</v>
      </c>
      <c r="M43" s="188" t="s">
        <v>2</v>
      </c>
      <c r="N43" s="188" t="s">
        <v>274</v>
      </c>
      <c r="O43" s="188" t="s">
        <v>348</v>
      </c>
      <c r="P43" s="186"/>
    </row>
    <row r="44" spans="2:19" x14ac:dyDescent="0.4">
      <c r="B44" s="1920"/>
      <c r="C44" s="1909" t="s">
        <v>297</v>
      </c>
      <c r="D44" s="1910"/>
      <c r="E44" s="491"/>
      <c r="I44" s="186"/>
      <c r="J44" s="356">
        <v>1</v>
      </c>
      <c r="K44" s="490"/>
      <c r="L44" s="497"/>
      <c r="M44" s="496"/>
      <c r="N44" s="497"/>
      <c r="O44" s="491"/>
      <c r="P44" s="186"/>
    </row>
    <row r="45" spans="2:19" x14ac:dyDescent="0.4">
      <c r="B45" s="1920"/>
      <c r="C45" s="1909" t="s">
        <v>208</v>
      </c>
      <c r="D45" s="1910"/>
      <c r="E45" s="491"/>
      <c r="I45" s="186"/>
      <c r="J45" s="186"/>
      <c r="K45" s="186"/>
      <c r="L45" s="186"/>
      <c r="M45" s="186"/>
      <c r="N45" s="186"/>
      <c r="O45" s="186"/>
      <c r="P45" s="186"/>
    </row>
    <row r="46" spans="2:19" x14ac:dyDescent="0.4">
      <c r="B46" s="1920"/>
      <c r="C46" s="1909" t="s">
        <v>216</v>
      </c>
      <c r="D46" s="1910"/>
      <c r="E46" s="491"/>
    </row>
    <row r="47" spans="2:19" ht="19.5" x14ac:dyDescent="0.4">
      <c r="B47" s="1920"/>
      <c r="C47" s="1913"/>
      <c r="D47" s="1914"/>
      <c r="E47" s="491"/>
      <c r="P47" s="3"/>
      <c r="Q47" s="1901" t="s">
        <v>712</v>
      </c>
      <c r="R47" s="1901"/>
      <c r="S47" s="1901"/>
    </row>
    <row r="48" spans="2:19" ht="19.5" x14ac:dyDescent="0.4">
      <c r="B48" s="1920"/>
      <c r="C48" s="1913"/>
      <c r="D48" s="1914"/>
      <c r="E48" s="491"/>
      <c r="Q48" s="528" t="s">
        <v>711</v>
      </c>
      <c r="R48" s="528"/>
      <c r="S48" s="528"/>
    </row>
    <row r="49" spans="2:10" x14ac:dyDescent="0.4">
      <c r="B49" s="1920"/>
      <c r="C49" s="1913"/>
      <c r="D49" s="1914"/>
      <c r="E49" s="491"/>
    </row>
    <row r="50" spans="2:10" ht="19.5" thickBot="1" x14ac:dyDescent="0.45">
      <c r="B50" s="1920"/>
      <c r="C50" s="1913"/>
      <c r="D50" s="1914"/>
      <c r="E50" s="492"/>
    </row>
    <row r="51" spans="2:10" ht="19.5" thickBot="1" x14ac:dyDescent="0.45">
      <c r="B51" s="1921"/>
      <c r="C51" s="193" t="s">
        <v>421</v>
      </c>
      <c r="D51" s="453" t="s">
        <v>422</v>
      </c>
      <c r="E51" s="458">
        <f>SUM(E30:E50)</f>
        <v>0</v>
      </c>
    </row>
    <row r="52" spans="2:10" ht="16.5" customHeight="1" x14ac:dyDescent="0.4"/>
    <row r="53" spans="2:10" x14ac:dyDescent="0.4">
      <c r="C53" s="206" t="s">
        <v>322</v>
      </c>
      <c r="D53" s="206" t="s">
        <v>260</v>
      </c>
      <c r="E53" s="317">
        <f>E28+E51</f>
        <v>0</v>
      </c>
    </row>
    <row r="54" spans="2:10" x14ac:dyDescent="0.4">
      <c r="C54" s="260" t="s">
        <v>490</v>
      </c>
      <c r="D54" s="261" t="s">
        <v>113</v>
      </c>
      <c r="E54" s="318">
        <f>SUM(O44)</f>
        <v>0</v>
      </c>
      <c r="F54" s="359" t="str">
        <f>IF(COUNT(O44)=0,"※内訳を入力してください。","")</f>
        <v>※内訳を入力してください。</v>
      </c>
      <c r="G54" s="319"/>
      <c r="H54" s="319"/>
      <c r="I54" s="319"/>
      <c r="J54" s="319"/>
    </row>
    <row r="55" spans="2:10" ht="29.25" customHeight="1" x14ac:dyDescent="0.4">
      <c r="C55" s="1916" t="s">
        <v>423</v>
      </c>
      <c r="D55" s="1917"/>
      <c r="E55" s="348">
        <f>E23-E53-E54</f>
        <v>0</v>
      </c>
    </row>
  </sheetData>
  <sheetProtection password="F446" sheet="1" objects="1" scenarios="1"/>
  <mergeCells count="46">
    <mergeCell ref="B11:D11"/>
    <mergeCell ref="D13:H13"/>
    <mergeCell ref="D14:H14"/>
    <mergeCell ref="D15:H15"/>
    <mergeCell ref="D16:H16"/>
    <mergeCell ref="B16:C16"/>
    <mergeCell ref="B15:C15"/>
    <mergeCell ref="B14:C14"/>
    <mergeCell ref="B13:C13"/>
    <mergeCell ref="E11:H11"/>
    <mergeCell ref="C50:D50"/>
    <mergeCell ref="C55:D55"/>
    <mergeCell ref="B19:B23"/>
    <mergeCell ref="B24:B28"/>
    <mergeCell ref="B30:B51"/>
    <mergeCell ref="C44:D44"/>
    <mergeCell ref="C45:D45"/>
    <mergeCell ref="C46:D46"/>
    <mergeCell ref="C47:D47"/>
    <mergeCell ref="C48:D48"/>
    <mergeCell ref="C40:D40"/>
    <mergeCell ref="C33:D33"/>
    <mergeCell ref="C43:D43"/>
    <mergeCell ref="C36:D36"/>
    <mergeCell ref="C37:D37"/>
    <mergeCell ref="L38:M38"/>
    <mergeCell ref="C39:D39"/>
    <mergeCell ref="L39:M39"/>
    <mergeCell ref="Q47:S47"/>
    <mergeCell ref="C49:D49"/>
    <mergeCell ref="Q48:S48"/>
    <mergeCell ref="L40:M40"/>
    <mergeCell ref="C41:D41"/>
    <mergeCell ref="C42:D42"/>
    <mergeCell ref="C38:D38"/>
    <mergeCell ref="C18:D18"/>
    <mergeCell ref="C30:D30"/>
    <mergeCell ref="C31:D31"/>
    <mergeCell ref="L31:M31"/>
    <mergeCell ref="C32:D32"/>
    <mergeCell ref="L32:M32"/>
    <mergeCell ref="L33:M33"/>
    <mergeCell ref="C34:D34"/>
    <mergeCell ref="L34:M34"/>
    <mergeCell ref="C35:D35"/>
    <mergeCell ref="L35:M35"/>
  </mergeCells>
  <phoneticPr fontId="3"/>
  <conditionalFormatting sqref="E19:E22 E24:E25 E27 E30:E35 E37 E39:E50 C47:D50 K44:M44 O44">
    <cfRule type="containsBlanks" dxfId="184" priority="7">
      <formula>LEN(TRIM(C19))=0</formula>
    </cfRule>
  </conditionalFormatting>
  <conditionalFormatting sqref="K32:O35 K39:O40">
    <cfRule type="containsBlanks" dxfId="183" priority="6">
      <formula>LEN(TRIM(K32))=0</formula>
    </cfRule>
  </conditionalFormatting>
  <conditionalFormatting sqref="C20">
    <cfRule type="containsBlanks" dxfId="182" priority="5">
      <formula>LEN(TRIM(C20))=0</formula>
    </cfRule>
  </conditionalFormatting>
  <conditionalFormatting sqref="E55">
    <cfRule type="expression" dxfId="181" priority="4">
      <formula>$E$55&lt;&gt;""</formula>
    </cfRule>
  </conditionalFormatting>
  <conditionalFormatting sqref="E11">
    <cfRule type="containsBlanks" dxfId="180" priority="3">
      <formula>LEN(TRIM(E11))=0</formula>
    </cfRule>
  </conditionalFormatting>
  <conditionalFormatting sqref="D13:H16">
    <cfRule type="containsBlanks" dxfId="179" priority="2">
      <formula>LEN(TRIM(D13))=0</formula>
    </cfRule>
  </conditionalFormatting>
  <conditionalFormatting sqref="N44">
    <cfRule type="containsBlanks" dxfId="178" priority="1">
      <formula>LEN(TRIM(N44))=0</formula>
    </cfRule>
  </conditionalFormatting>
  <dataValidations count="3">
    <dataValidation type="list" allowBlank="1" showInputMessage="1" showErrorMessage="1" sqref="E11">
      <formula1>"営業等,農業"</formula1>
    </dataValidation>
    <dataValidation type="list" allowBlank="1" showInputMessage="1" showErrorMessage="1" sqref="D16:H16">
      <formula1>"有,無"</formula1>
    </dataValidation>
    <dataValidation type="list" allowBlank="1" showInputMessage="1" showErrorMessage="1" sqref="N44">
      <formula1>"6,7,8,9,10,11,12"</formula1>
    </dataValidation>
  </dataValidation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5:R32"/>
  <sheetViews>
    <sheetView workbookViewId="0">
      <selection activeCell="D11" sqref="D11:E11"/>
    </sheetView>
  </sheetViews>
  <sheetFormatPr defaultRowHeight="18.75" x14ac:dyDescent="0.4"/>
  <cols>
    <col min="1" max="1" width="4" style="1" customWidth="1"/>
    <col min="2" max="2" width="3.5" style="1" customWidth="1"/>
    <col min="3" max="3" width="20.875" style="1" customWidth="1"/>
    <col min="4" max="4" width="2.875" style="1" customWidth="1"/>
    <col min="5" max="5" width="3.625" style="1" customWidth="1"/>
    <col min="6" max="6" width="12.125" style="1" customWidth="1"/>
    <col min="7" max="7" width="6.125" style="1" customWidth="1"/>
    <col min="8" max="8" width="10.375" style="1" customWidth="1"/>
    <col min="9" max="9" width="4.125" style="1" customWidth="1"/>
    <col min="10" max="10" width="9.625" style="1" customWidth="1"/>
    <col min="11" max="11" width="3.25" style="1" customWidth="1"/>
    <col min="12" max="12" width="4.5" style="1" customWidth="1"/>
    <col min="13" max="13" width="17.875" style="1" customWidth="1"/>
    <col min="14" max="14" width="5.625" style="1" customWidth="1"/>
    <col min="15" max="15" width="9.25" style="1" customWidth="1"/>
    <col min="16" max="16" width="11.75" style="1" customWidth="1"/>
    <col min="17" max="17" width="11.375" style="1" customWidth="1"/>
    <col min="18" max="18" width="2.25" style="1" customWidth="1"/>
    <col min="19" max="19" width="2.875" style="1" customWidth="1"/>
    <col min="20" max="16384" width="9" style="1"/>
  </cols>
  <sheetData>
    <row r="5" spans="2:18" ht="7.5" customHeight="1" x14ac:dyDescent="0.4"/>
    <row r="6" spans="2:18" ht="24.75" customHeight="1" x14ac:dyDescent="0.4">
      <c r="B6" s="446" t="s">
        <v>710</v>
      </c>
      <c r="C6" s="447"/>
      <c r="D6" s="447"/>
      <c r="E6" s="447"/>
      <c r="O6" s="3"/>
    </row>
    <row r="7" spans="2:18" ht="16.5" customHeight="1" x14ac:dyDescent="0.4">
      <c r="B7" s="447" t="s">
        <v>15</v>
      </c>
      <c r="C7" s="447"/>
      <c r="D7" s="447"/>
      <c r="E7" s="447"/>
      <c r="N7" s="3"/>
      <c r="O7" s="3"/>
    </row>
    <row r="8" spans="2:18" ht="16.5" customHeight="1" x14ac:dyDescent="0.4">
      <c r="B8" s="447" t="s">
        <v>516</v>
      </c>
      <c r="C8" s="447"/>
      <c r="D8" s="447"/>
      <c r="E8" s="447"/>
    </row>
    <row r="10" spans="2:18" x14ac:dyDescent="0.4">
      <c r="B10" s="187"/>
      <c r="C10" s="199" t="s">
        <v>491</v>
      </c>
      <c r="D10" s="1911" t="s">
        <v>492</v>
      </c>
      <c r="E10" s="1912"/>
      <c r="F10" s="188" t="s">
        <v>493</v>
      </c>
      <c r="G10" s="188" t="s">
        <v>695</v>
      </c>
      <c r="H10" s="188" t="s">
        <v>494</v>
      </c>
    </row>
    <row r="11" spans="2:18" x14ac:dyDescent="0.4">
      <c r="B11" s="1919" t="s">
        <v>501</v>
      </c>
      <c r="C11" s="206" t="s">
        <v>499</v>
      </c>
      <c r="D11" s="533"/>
      <c r="E11" s="535"/>
      <c r="F11" s="498"/>
      <c r="G11" s="499"/>
      <c r="H11" s="498"/>
    </row>
    <row r="12" spans="2:18" x14ac:dyDescent="0.4">
      <c r="B12" s="1920"/>
      <c r="C12" s="206" t="s">
        <v>500</v>
      </c>
      <c r="D12" s="533"/>
      <c r="E12" s="535"/>
      <c r="F12" s="498"/>
      <c r="G12" s="499"/>
      <c r="H12" s="498"/>
    </row>
    <row r="13" spans="2:18" x14ac:dyDescent="0.4">
      <c r="B13" s="1920"/>
      <c r="C13" s="206" t="s">
        <v>496</v>
      </c>
      <c r="D13" s="533"/>
      <c r="E13" s="535"/>
      <c r="F13" s="498"/>
      <c r="G13" s="499"/>
      <c r="H13" s="498"/>
    </row>
    <row r="14" spans="2:18" x14ac:dyDescent="0.4">
      <c r="B14" s="1920"/>
      <c r="C14" s="206" t="s">
        <v>497</v>
      </c>
      <c r="D14" s="533"/>
      <c r="E14" s="535"/>
      <c r="F14" s="498"/>
      <c r="G14" s="499"/>
      <c r="H14" s="498"/>
    </row>
    <row r="15" spans="2:18" ht="19.5" thickBot="1" x14ac:dyDescent="0.45">
      <c r="B15" s="1921"/>
      <c r="C15" s="206" t="s">
        <v>498</v>
      </c>
      <c r="D15" s="533"/>
      <c r="E15" s="535"/>
      <c r="F15" s="498"/>
      <c r="G15" s="499"/>
      <c r="H15" s="498"/>
    </row>
    <row r="16" spans="2:18" ht="20.25" thickBot="1" x14ac:dyDescent="0.45">
      <c r="B16" s="209"/>
      <c r="C16" s="181"/>
      <c r="D16" s="181"/>
      <c r="E16" s="181"/>
      <c r="F16" s="1943" t="s">
        <v>513</v>
      </c>
      <c r="G16" s="1944"/>
      <c r="H16" s="439">
        <f>SUM(H11:H15)</f>
        <v>0</v>
      </c>
      <c r="K16" s="186"/>
      <c r="L16" s="186"/>
      <c r="M16" s="186"/>
      <c r="N16" s="186"/>
      <c r="O16" s="186"/>
      <c r="P16" s="186"/>
      <c r="Q16" s="186"/>
      <c r="R16" s="186"/>
    </row>
    <row r="17" spans="2:18" ht="9" customHeight="1" x14ac:dyDescent="0.4">
      <c r="K17" s="186"/>
      <c r="L17" s="201"/>
      <c r="M17" s="186"/>
      <c r="N17" s="186"/>
      <c r="O17" s="186"/>
      <c r="P17" s="186"/>
      <c r="Q17" s="186"/>
      <c r="R17" s="186"/>
    </row>
    <row r="18" spans="2:18" ht="26.25" customHeight="1" x14ac:dyDescent="0.4">
      <c r="B18" s="1855" t="s">
        <v>696</v>
      </c>
      <c r="C18" s="1856"/>
      <c r="D18" s="1907"/>
      <c r="E18" s="1945"/>
      <c r="F18" s="1945"/>
      <c r="G18" s="1945"/>
      <c r="H18" s="1908"/>
      <c r="K18" s="186"/>
      <c r="L18" s="186"/>
      <c r="M18" s="186"/>
      <c r="N18" s="186"/>
      <c r="O18" s="186"/>
      <c r="P18" s="186"/>
      <c r="Q18" s="186"/>
      <c r="R18" s="186"/>
    </row>
    <row r="19" spans="2:18" ht="26.25" customHeight="1" x14ac:dyDescent="0.4">
      <c r="B19" s="1855" t="s">
        <v>697</v>
      </c>
      <c r="C19" s="1856"/>
      <c r="D19" s="1907"/>
      <c r="E19" s="1945"/>
      <c r="F19" s="1945"/>
      <c r="G19" s="1945"/>
      <c r="H19" s="1908"/>
      <c r="K19" s="186"/>
      <c r="L19" s="202" t="s">
        <v>267</v>
      </c>
      <c r="M19" s="186"/>
      <c r="N19" s="186"/>
      <c r="O19" s="186"/>
      <c r="P19" s="186"/>
      <c r="Q19" s="186"/>
      <c r="R19" s="186"/>
    </row>
    <row r="20" spans="2:18" ht="15.75" customHeight="1" x14ac:dyDescent="0.4">
      <c r="K20" s="186"/>
      <c r="L20" s="187"/>
      <c r="M20" s="188" t="s">
        <v>63</v>
      </c>
      <c r="N20" s="188" t="s">
        <v>140</v>
      </c>
      <c r="O20" s="188" t="s">
        <v>2</v>
      </c>
      <c r="P20" s="188" t="s">
        <v>274</v>
      </c>
      <c r="Q20" s="188" t="s">
        <v>348</v>
      </c>
      <c r="R20" s="186"/>
    </row>
    <row r="21" spans="2:18" x14ac:dyDescent="0.4">
      <c r="B21" s="1919" t="s">
        <v>512</v>
      </c>
      <c r="C21" s="193" t="s">
        <v>502</v>
      </c>
      <c r="D21" s="1931"/>
      <c r="E21" s="1932"/>
      <c r="F21" s="1933"/>
      <c r="K21" s="186"/>
      <c r="L21" s="206">
        <v>1</v>
      </c>
      <c r="M21" s="490"/>
      <c r="N21" s="497"/>
      <c r="O21" s="496"/>
      <c r="P21" s="497"/>
      <c r="Q21" s="491"/>
      <c r="R21" s="186"/>
    </row>
    <row r="22" spans="2:18" x14ac:dyDescent="0.4">
      <c r="B22" s="1920"/>
      <c r="C22" s="193" t="s">
        <v>503</v>
      </c>
      <c r="D22" s="1931"/>
      <c r="E22" s="1932"/>
      <c r="F22" s="1933"/>
      <c r="K22" s="186"/>
      <c r="L22" s="186"/>
      <c r="M22" s="186"/>
      <c r="N22" s="186"/>
      <c r="O22" s="186"/>
      <c r="P22" s="186"/>
      <c r="Q22" s="186"/>
      <c r="R22" s="186"/>
    </row>
    <row r="23" spans="2:18" x14ac:dyDescent="0.4">
      <c r="B23" s="1920"/>
      <c r="C23" s="193" t="s">
        <v>495</v>
      </c>
      <c r="D23" s="1931"/>
      <c r="E23" s="1932"/>
      <c r="F23" s="1933"/>
    </row>
    <row r="24" spans="2:18" x14ac:dyDescent="0.4">
      <c r="B24" s="1920"/>
      <c r="C24" s="193" t="s">
        <v>504</v>
      </c>
      <c r="D24" s="1931"/>
      <c r="E24" s="1932"/>
      <c r="F24" s="1933"/>
    </row>
    <row r="25" spans="2:18" x14ac:dyDescent="0.4">
      <c r="B25" s="1920"/>
      <c r="C25" s="193" t="s">
        <v>505</v>
      </c>
      <c r="D25" s="1931"/>
      <c r="E25" s="1932"/>
      <c r="F25" s="1933"/>
    </row>
    <row r="26" spans="2:18" x14ac:dyDescent="0.4">
      <c r="B26" s="1920"/>
      <c r="C26" s="193" t="s">
        <v>506</v>
      </c>
      <c r="D26" s="1931"/>
      <c r="E26" s="1932"/>
      <c r="F26" s="1933"/>
    </row>
    <row r="27" spans="2:18" x14ac:dyDescent="0.4">
      <c r="B27" s="1920"/>
      <c r="C27" s="193" t="s">
        <v>507</v>
      </c>
      <c r="D27" s="1931"/>
      <c r="E27" s="1932"/>
      <c r="F27" s="1933"/>
    </row>
    <row r="28" spans="2:18" x14ac:dyDescent="0.4">
      <c r="B28" s="1920"/>
      <c r="C28" s="500"/>
      <c r="D28" s="1931"/>
      <c r="E28" s="1932"/>
      <c r="F28" s="1933"/>
    </row>
    <row r="29" spans="2:18" ht="20.25" thickBot="1" x14ac:dyDescent="0.45">
      <c r="B29" s="1920"/>
      <c r="C29" s="500"/>
      <c r="D29" s="1934"/>
      <c r="E29" s="1935"/>
      <c r="F29" s="1936"/>
      <c r="O29" s="1901" t="s">
        <v>712</v>
      </c>
      <c r="P29" s="1901"/>
      <c r="Q29" s="1901"/>
    </row>
    <row r="30" spans="2:18" ht="20.25" thickBot="1" x14ac:dyDescent="0.45">
      <c r="B30" s="1920"/>
      <c r="C30" s="194" t="s">
        <v>508</v>
      </c>
      <c r="D30" s="194" t="s">
        <v>509</v>
      </c>
      <c r="E30" s="1940">
        <f>SUM(D21:F29)</f>
        <v>0</v>
      </c>
      <c r="F30" s="1941"/>
      <c r="O30" s="528" t="s">
        <v>711</v>
      </c>
      <c r="P30" s="528"/>
      <c r="Q30" s="528"/>
    </row>
    <row r="31" spans="2:18" ht="20.25" thickBot="1" x14ac:dyDescent="0.4">
      <c r="B31" s="1920"/>
      <c r="C31" s="257" t="s">
        <v>515</v>
      </c>
      <c r="D31" s="257" t="s">
        <v>510</v>
      </c>
      <c r="E31" s="1938">
        <f>SUM(Q21)</f>
        <v>0</v>
      </c>
      <c r="F31" s="1939"/>
      <c r="G31" s="358" t="str">
        <f>IF(COUNT(Q21)=0,"※内訳を入力してください。","")</f>
        <v>※内訳を入力してください。</v>
      </c>
      <c r="H31" s="319"/>
      <c r="I31" s="319"/>
      <c r="J31" s="319"/>
    </row>
    <row r="32" spans="2:18" ht="24.75" thickBot="1" x14ac:dyDescent="0.45">
      <c r="B32" s="1942"/>
      <c r="C32" s="258" t="s">
        <v>514</v>
      </c>
      <c r="D32" s="459" t="s">
        <v>511</v>
      </c>
      <c r="E32" s="1937">
        <f>H16-E30-E31</f>
        <v>0</v>
      </c>
      <c r="F32" s="1840"/>
    </row>
  </sheetData>
  <sheetProtection password="F446" sheet="1" objects="1" scenarios="1"/>
  <mergeCells count="27">
    <mergeCell ref="B11:B15"/>
    <mergeCell ref="D10:E10"/>
    <mergeCell ref="D11:E11"/>
    <mergeCell ref="D12:E12"/>
    <mergeCell ref="D13:E13"/>
    <mergeCell ref="D14:E14"/>
    <mergeCell ref="E32:F32"/>
    <mergeCell ref="E31:F31"/>
    <mergeCell ref="E30:F30"/>
    <mergeCell ref="B21:B32"/>
    <mergeCell ref="D15:E15"/>
    <mergeCell ref="D21:F21"/>
    <mergeCell ref="D22:F22"/>
    <mergeCell ref="D23:F23"/>
    <mergeCell ref="D24:F24"/>
    <mergeCell ref="D25:F25"/>
    <mergeCell ref="D26:F26"/>
    <mergeCell ref="F16:G16"/>
    <mergeCell ref="D19:H19"/>
    <mergeCell ref="D18:H18"/>
    <mergeCell ref="B19:C19"/>
    <mergeCell ref="B18:C18"/>
    <mergeCell ref="O29:Q29"/>
    <mergeCell ref="O30:Q30"/>
    <mergeCell ref="D27:F27"/>
    <mergeCell ref="D28:F28"/>
    <mergeCell ref="D29:F29"/>
  </mergeCells>
  <phoneticPr fontId="81"/>
  <conditionalFormatting sqref="Q21 M21:O21 D11:F15 H11:H15">
    <cfRule type="containsBlanks" dxfId="177" priority="7">
      <formula>LEN(TRIM(D11))=0</formula>
    </cfRule>
  </conditionalFormatting>
  <conditionalFormatting sqref="D21:F29 C28:C29">
    <cfRule type="containsBlanks" dxfId="176" priority="6">
      <formula>LEN(TRIM(C21))=0</formula>
    </cfRule>
  </conditionalFormatting>
  <conditionalFormatting sqref="E32:F32">
    <cfRule type="expression" dxfId="175" priority="5">
      <formula>$E$32&lt;&gt;""</formula>
    </cfRule>
  </conditionalFormatting>
  <conditionalFormatting sqref="P21">
    <cfRule type="containsBlanks" dxfId="174" priority="3">
      <formula>LEN(TRIM(P21))=0</formula>
    </cfRule>
  </conditionalFormatting>
  <conditionalFormatting sqref="G11:G15">
    <cfRule type="containsBlanks" dxfId="173" priority="2">
      <formula>LEN(TRIM(G11))=0</formula>
    </cfRule>
  </conditionalFormatting>
  <conditionalFormatting sqref="D18:H19">
    <cfRule type="containsBlanks" dxfId="172" priority="1">
      <formula>LEN(TRIM(D18))=0</formula>
    </cfRule>
  </conditionalFormatting>
  <dataValidations count="1">
    <dataValidation type="list" allowBlank="1" showInputMessage="1" showErrorMessage="1" sqref="P21">
      <formula1>"6,7,8,9,10,11,12"</formula1>
    </dataValidation>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U70"/>
  <sheetViews>
    <sheetView workbookViewId="0">
      <selection activeCell="C11" sqref="C11"/>
    </sheetView>
  </sheetViews>
  <sheetFormatPr defaultRowHeight="18.75" x14ac:dyDescent="0.4"/>
  <cols>
    <col min="1" max="1" width="3.875" customWidth="1"/>
    <col min="2" max="2" width="5" customWidth="1"/>
    <col min="3" max="3" width="41.5" customWidth="1"/>
    <col min="4" max="4" width="15.125" customWidth="1"/>
    <col min="5" max="6" width="4.625" customWidth="1"/>
    <col min="7" max="7" width="5.875" customWidth="1"/>
    <col min="8" max="9" width="7.125" customWidth="1"/>
  </cols>
  <sheetData>
    <row r="1" spans="1:47" s="1" customFormat="1" x14ac:dyDescent="0.4"/>
    <row r="2" spans="1:47" s="1" customFormat="1" x14ac:dyDescent="0.4"/>
    <row r="3" spans="1:47" s="1" customFormat="1" x14ac:dyDescent="0.4"/>
    <row r="4" spans="1:47" s="1" customFormat="1" ht="23.25" customHeight="1" x14ac:dyDescent="0.4"/>
    <row r="5" spans="1:47" s="1" customFormat="1" ht="5.25" customHeight="1" x14ac:dyDescent="0.4"/>
    <row r="6" spans="1:47" s="1" customFormat="1" ht="23.25" customHeight="1" x14ac:dyDescent="0.4">
      <c r="B6" s="446" t="s">
        <v>710</v>
      </c>
      <c r="C6" s="447"/>
    </row>
    <row r="7" spans="1:47" s="1" customFormat="1" ht="15.75" customHeight="1" x14ac:dyDescent="0.4">
      <c r="B7" s="447" t="s">
        <v>518</v>
      </c>
      <c r="C7" s="447"/>
    </row>
    <row r="8" spans="1:47" s="1" customFormat="1" ht="15.75" customHeight="1" x14ac:dyDescent="0.4">
      <c r="B8" s="447" t="s">
        <v>428</v>
      </c>
      <c r="C8" s="447"/>
    </row>
    <row r="9" spans="1:47" s="1" customFormat="1" ht="21.75" customHeight="1" x14ac:dyDescent="0.4"/>
    <row r="10" spans="1:47" ht="19.5" customHeight="1" x14ac:dyDescent="0.4">
      <c r="A10" s="1"/>
      <c r="B10" s="193"/>
      <c r="C10" s="199" t="s">
        <v>429</v>
      </c>
      <c r="D10" s="199" t="s">
        <v>19</v>
      </c>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47" ht="24.75" customHeight="1" x14ac:dyDescent="0.4">
      <c r="A11" s="1"/>
      <c r="B11" s="206">
        <v>1</v>
      </c>
      <c r="C11" s="389"/>
      <c r="D11" s="501"/>
      <c r="E11" s="1"/>
      <c r="F11" s="1"/>
      <c r="G11" s="1"/>
      <c r="H11" s="3"/>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ht="24.75" customHeight="1" x14ac:dyDescent="0.4">
      <c r="A12" s="1"/>
      <c r="B12" s="206">
        <v>2</v>
      </c>
      <c r="C12" s="389"/>
      <c r="D12" s="501"/>
      <c r="E12" s="1"/>
      <c r="F12" s="1"/>
      <c r="G12" s="1"/>
      <c r="H12" s="3"/>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ht="24.75" customHeight="1" x14ac:dyDescent="0.4">
      <c r="A13" s="1"/>
      <c r="B13" s="206">
        <v>3</v>
      </c>
      <c r="C13" s="389"/>
      <c r="D13" s="50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47" ht="24.75" customHeight="1" x14ac:dyDescent="0.4">
      <c r="A14" s="1"/>
      <c r="B14" s="206">
        <v>4</v>
      </c>
      <c r="C14" s="389"/>
      <c r="D14" s="50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47" ht="24.75" customHeight="1" x14ac:dyDescent="0.4">
      <c r="A15" s="1"/>
      <c r="B15" s="206">
        <v>5</v>
      </c>
      <c r="C15" s="389"/>
      <c r="D15" s="50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ht="24.75" customHeight="1" x14ac:dyDescent="0.4">
      <c r="A16" s="1"/>
      <c r="B16" s="206">
        <v>6</v>
      </c>
      <c r="C16" s="389"/>
      <c r="D16" s="50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ht="24.75" customHeight="1" x14ac:dyDescent="0.4">
      <c r="A17" s="1"/>
      <c r="B17" s="273">
        <v>7</v>
      </c>
      <c r="C17" s="389"/>
      <c r="D17" s="502"/>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7" ht="24.75" customHeight="1" thickBot="1" x14ac:dyDescent="0.45">
      <c r="A18" s="1"/>
      <c r="B18" s="206">
        <v>8</v>
      </c>
      <c r="C18" s="286" t="s">
        <v>822</v>
      </c>
      <c r="D18" s="460" t="str">
        <f>IF(給与!$I$30="","",給与!$I$30)</f>
        <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1:47" s="1" customFormat="1" ht="21.75" customHeight="1" thickBot="1" x14ac:dyDescent="0.45">
      <c r="C19" s="101" t="s">
        <v>392</v>
      </c>
      <c r="D19" s="349">
        <f>SUM(D11:D18)</f>
        <v>0</v>
      </c>
    </row>
    <row r="20" spans="1:47" s="1" customFormat="1" x14ac:dyDescent="0.4">
      <c r="G20" s="3"/>
    </row>
    <row r="21" spans="1:47" s="1" customFormat="1" x14ac:dyDescent="0.4"/>
    <row r="22" spans="1:47" s="1" customFormat="1" x14ac:dyDescent="0.4"/>
    <row r="23" spans="1:47" s="1" customFormat="1" ht="20.25" thickBot="1" x14ac:dyDescent="0.45">
      <c r="I23" s="1901" t="s">
        <v>712</v>
      </c>
      <c r="J23" s="1901"/>
      <c r="K23" s="1901"/>
    </row>
    <row r="24" spans="1:47" s="1" customFormat="1" ht="26.25" thickBot="1" x14ac:dyDescent="0.45">
      <c r="C24" s="101" t="s">
        <v>584</v>
      </c>
      <c r="D24" s="523">
        <f>D19-SUMIF(C11:C18,"小規模企業共済等掛金",D11:D18)</f>
        <v>0</v>
      </c>
      <c r="I24" s="528" t="s">
        <v>711</v>
      </c>
      <c r="J24" s="528"/>
      <c r="K24" s="528"/>
    </row>
    <row r="25" spans="1:47" s="1" customFormat="1" ht="26.25" thickBot="1" x14ac:dyDescent="0.45">
      <c r="C25" s="101" t="s">
        <v>585</v>
      </c>
      <c r="D25" s="523">
        <f>SUMIF(C11:C18,"小規模企業共済等掛金",D11:D18)</f>
        <v>0</v>
      </c>
    </row>
    <row r="26" spans="1:47" s="1" customFormat="1" x14ac:dyDescent="0.4"/>
    <row r="27" spans="1:47" s="1" customFormat="1" x14ac:dyDescent="0.4"/>
    <row r="28" spans="1:47" s="1" customFormat="1" x14ac:dyDescent="0.4"/>
    <row r="29" spans="1:47" s="1" customFormat="1" x14ac:dyDescent="0.4"/>
    <row r="30" spans="1:47" s="1" customFormat="1" x14ac:dyDescent="0.4"/>
    <row r="31" spans="1:47" s="1" customFormat="1" x14ac:dyDescent="0.4"/>
    <row r="32" spans="1:47" s="1" customFormat="1" x14ac:dyDescent="0.4"/>
    <row r="33" spans="3:3" s="1" customFormat="1" x14ac:dyDescent="0.4"/>
    <row r="34" spans="3:3" s="1" customFormat="1" x14ac:dyDescent="0.4"/>
    <row r="35" spans="3:3" s="1" customFormat="1" x14ac:dyDescent="0.4"/>
    <row r="36" spans="3:3" s="1" customFormat="1" x14ac:dyDescent="0.4"/>
    <row r="37" spans="3:3" s="1" customFormat="1" x14ac:dyDescent="0.4"/>
    <row r="38" spans="3:3" s="1" customFormat="1" hidden="1" x14ac:dyDescent="0.4">
      <c r="C38" s="1" t="s">
        <v>213</v>
      </c>
    </row>
    <row r="39" spans="3:3" s="1" customFormat="1" hidden="1" x14ac:dyDescent="0.4">
      <c r="C39" s="1" t="s">
        <v>115</v>
      </c>
    </row>
    <row r="40" spans="3:3" s="1" customFormat="1" hidden="1" x14ac:dyDescent="0.4">
      <c r="C40" s="1" t="s">
        <v>116</v>
      </c>
    </row>
    <row r="41" spans="3:3" s="1" customFormat="1" hidden="1" x14ac:dyDescent="0.4">
      <c r="C41" s="1" t="s">
        <v>540</v>
      </c>
    </row>
    <row r="42" spans="3:3" s="1" customFormat="1" hidden="1" x14ac:dyDescent="0.4">
      <c r="C42" s="1" t="s">
        <v>541</v>
      </c>
    </row>
    <row r="43" spans="3:3" s="1" customFormat="1" x14ac:dyDescent="0.4"/>
    <row r="44" spans="3:3" s="1" customFormat="1" x14ac:dyDescent="0.4"/>
    <row r="45" spans="3:3" s="1" customFormat="1" x14ac:dyDescent="0.4"/>
    <row r="46" spans="3:3" s="1" customFormat="1" x14ac:dyDescent="0.4"/>
    <row r="47" spans="3:3" s="1" customFormat="1" x14ac:dyDescent="0.4"/>
    <row r="48" spans="3:3" s="1" customFormat="1" x14ac:dyDescent="0.4"/>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sheetData>
  <sheetProtection password="F446" sheet="1" objects="1" scenarios="1"/>
  <mergeCells count="2">
    <mergeCell ref="I23:K23"/>
    <mergeCell ref="I24:K24"/>
  </mergeCells>
  <phoneticPr fontId="3"/>
  <conditionalFormatting sqref="C11:D13 C15:D17 D14">
    <cfRule type="containsBlanks" dxfId="171" priority="10">
      <formula>LEN(TRIM(C11))=0</formula>
    </cfRule>
  </conditionalFormatting>
  <conditionalFormatting sqref="D24">
    <cfRule type="expression" dxfId="170" priority="9">
      <formula>$D$24&gt;1</formula>
    </cfRule>
  </conditionalFormatting>
  <conditionalFormatting sqref="D25">
    <cfRule type="expression" dxfId="169" priority="8">
      <formula>$D$25&gt;1</formula>
    </cfRule>
  </conditionalFormatting>
  <conditionalFormatting sqref="C17:D17">
    <cfRule type="containsBlanks" dxfId="168" priority="6">
      <formula>LEN(TRIM(C17))=0</formula>
    </cfRule>
  </conditionalFormatting>
  <conditionalFormatting sqref="C14">
    <cfRule type="containsBlanks" dxfId="167" priority="5">
      <formula>LEN(TRIM(C14))=0</formula>
    </cfRule>
  </conditionalFormatting>
  <conditionalFormatting sqref="D18">
    <cfRule type="expression" dxfId="166" priority="1">
      <formula>$D$18&lt;&gt;""</formula>
    </cfRule>
  </conditionalFormatting>
  <dataValidations count="2">
    <dataValidation type="whole" allowBlank="1" showInputMessage="1" showErrorMessage="1" sqref="D11:D17">
      <formula1>0</formula1>
      <formula2>99999999</formula2>
    </dataValidation>
    <dataValidation type="list" allowBlank="1" showInputMessage="1" showErrorMessage="1" sqref="C11:C17">
      <formula1>$C$38:$C$42</formula1>
    </dataValidation>
  </dataValidations>
  <pageMargins left="0.7" right="0.7" top="0.75" bottom="0.75" header="0.3" footer="0.3"/>
  <pageSetup paperSize="9" orientation="portrait"/>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U125"/>
  <sheetViews>
    <sheetView zoomScaleNormal="100" workbookViewId="0">
      <selection activeCell="D18" sqref="D18"/>
    </sheetView>
  </sheetViews>
  <sheetFormatPr defaultRowHeight="18.75" x14ac:dyDescent="0.4"/>
  <cols>
    <col min="1" max="1" width="3.875" customWidth="1"/>
    <col min="2" max="2" width="5" customWidth="1"/>
    <col min="3" max="3" width="32" customWidth="1"/>
    <col min="4" max="4" width="14.875" customWidth="1"/>
    <col min="5" max="6" width="5" customWidth="1"/>
    <col min="7" max="9" width="7.125" customWidth="1"/>
  </cols>
  <sheetData>
    <row r="1" spans="1:47" s="1" customFormat="1" x14ac:dyDescent="0.4"/>
    <row r="2" spans="1:47" s="1" customFormat="1" x14ac:dyDescent="0.4"/>
    <row r="3" spans="1:47" s="1" customFormat="1" x14ac:dyDescent="0.4"/>
    <row r="4" spans="1:47" s="1" customFormat="1" ht="23.25" customHeight="1" x14ac:dyDescent="0.4"/>
    <row r="5" spans="1:47" s="405" customFormat="1" ht="8.25" customHeight="1" x14ac:dyDescent="0.4"/>
    <row r="6" spans="1:47" s="1" customFormat="1" ht="23.25" customHeight="1" x14ac:dyDescent="0.4">
      <c r="B6" s="446" t="s">
        <v>710</v>
      </c>
      <c r="C6" s="447"/>
    </row>
    <row r="7" spans="1:47" s="1" customFormat="1" ht="16.5" customHeight="1" x14ac:dyDescent="0.4">
      <c r="B7" s="447" t="s">
        <v>519</v>
      </c>
      <c r="C7" s="447"/>
    </row>
    <row r="8" spans="1:47" s="1" customFormat="1" ht="16.5" customHeight="1" x14ac:dyDescent="0.4">
      <c r="B8" s="447" t="s">
        <v>234</v>
      </c>
      <c r="C8" s="447"/>
    </row>
    <row r="9" spans="1:47" s="1" customFormat="1" ht="25.5" customHeight="1" x14ac:dyDescent="0.4"/>
    <row r="10" spans="1:47" ht="19.5" customHeight="1" x14ac:dyDescent="0.4">
      <c r="A10" s="1"/>
      <c r="B10" s="193"/>
      <c r="C10" s="199" t="s">
        <v>430</v>
      </c>
      <c r="D10" s="199" t="s">
        <v>19</v>
      </c>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47" ht="26.25" customHeight="1" x14ac:dyDescent="0.4">
      <c r="A11" s="1"/>
      <c r="B11" s="206">
        <v>1</v>
      </c>
      <c r="C11" s="389"/>
      <c r="D11" s="491"/>
      <c r="E11" s="1"/>
      <c r="F11" s="1"/>
      <c r="G11" s="1"/>
      <c r="H11" s="3"/>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ht="26.25" customHeight="1" x14ac:dyDescent="0.4">
      <c r="A12" s="1"/>
      <c r="B12" s="206">
        <v>2</v>
      </c>
      <c r="C12" s="389"/>
      <c r="D12" s="491"/>
      <c r="E12" s="1"/>
      <c r="F12" s="1"/>
      <c r="G12" s="1"/>
      <c r="H12" s="3"/>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ht="26.25" customHeight="1" x14ac:dyDescent="0.4">
      <c r="A13" s="1"/>
      <c r="B13" s="206">
        <v>3</v>
      </c>
      <c r="C13" s="389"/>
      <c r="D13" s="491"/>
      <c r="E13" s="1"/>
      <c r="F13" s="1"/>
      <c r="G13" s="1"/>
      <c r="H13" s="3"/>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47" ht="26.25" customHeight="1" x14ac:dyDescent="0.4">
      <c r="A14" s="1"/>
      <c r="B14" s="206">
        <v>4</v>
      </c>
      <c r="C14" s="389"/>
      <c r="D14" s="49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47" ht="26.25" customHeight="1" x14ac:dyDescent="0.4">
      <c r="A15" s="1"/>
      <c r="B15" s="206">
        <v>5</v>
      </c>
      <c r="C15" s="389"/>
      <c r="D15" s="49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ht="26.25" customHeight="1" x14ac:dyDescent="0.4">
      <c r="A16" s="1"/>
      <c r="B16" s="206">
        <v>6</v>
      </c>
      <c r="C16" s="389"/>
      <c r="D16" s="49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ht="26.25" customHeight="1" x14ac:dyDescent="0.4">
      <c r="A17" s="1"/>
      <c r="B17" s="206">
        <v>7</v>
      </c>
      <c r="C17" s="389"/>
      <c r="D17" s="492"/>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7" s="1" customFormat="1" ht="21.75" customHeight="1" thickBot="1" x14ac:dyDescent="0.45">
      <c r="C18" s="350" t="s">
        <v>392</v>
      </c>
      <c r="D18" s="349">
        <f>SUM(D11:D17)</f>
        <v>0</v>
      </c>
    </row>
    <row r="19" spans="1:47" s="1" customFormat="1" x14ac:dyDescent="0.4"/>
    <row r="20" spans="1:47" s="1" customFormat="1" ht="19.5" x14ac:dyDescent="0.4">
      <c r="I20" s="1901" t="s">
        <v>712</v>
      </c>
      <c r="J20" s="1901"/>
      <c r="K20" s="1901"/>
    </row>
    <row r="21" spans="1:47" s="1" customFormat="1" ht="19.5" x14ac:dyDescent="0.4">
      <c r="I21" s="528" t="s">
        <v>711</v>
      </c>
      <c r="J21" s="528"/>
      <c r="K21" s="528"/>
    </row>
    <row r="22" spans="1:47" s="1" customFormat="1" x14ac:dyDescent="0.4">
      <c r="C22" s="101" t="s">
        <v>586</v>
      </c>
      <c r="D22" s="524">
        <f>IF(SUMIF(C11:C17,"新生命保険料",D11:D17)&lt;12000,SUMIF(C11:C17,"新生命保険料",D11:D17),IF(SUMIF(C11:C17,"新生命保険料",D11:D17)&lt;32000,SUMIF(C11:C17,"新生命保険料",D11:D17)*0.5+6000,IF(SUMIF(C11:C17,"新生命保険料",D11:D17)&lt;56000,SUMIF(C11:C17,"新生命保険料",D11:D17)*0.25+14000,28000)))</f>
        <v>0</v>
      </c>
    </row>
    <row r="23" spans="1:47" s="1" customFormat="1" x14ac:dyDescent="0.4">
      <c r="C23" s="101" t="s">
        <v>226</v>
      </c>
      <c r="D23" s="524">
        <f>IF(SUMIF(C11:C17,"旧生命保険料",D11:D17)&lt;15000,SUMIF(C11:C17,"旧生命保険料",D11:D17),IF(SUMIF(C11:C17,"旧生命保険料",D11:D17)&lt;40000,SUMIF(C11:C17,"旧生命保険料",D11:D17)*0.5+7500,IF(SUMIF(C11:C17,"旧生命保険料",D11:D17)&lt;70000,SUMIF(C11:C17,"旧生命保険料",D11:D17)*0.25+17500,35000)))</f>
        <v>0</v>
      </c>
    </row>
    <row r="24" spans="1:47" s="1" customFormat="1" x14ac:dyDescent="0.4">
      <c r="C24" s="101" t="s">
        <v>40</v>
      </c>
      <c r="D24" s="524">
        <f>IF(SUMIF(C11:C17,"介護医療保険料",D11:D17)&lt;12000,SUMIF(C11:C17,"介護医療保険料",D11:D17),IF(SUMIF(C11:C17,"介護医療保険料",D11:D17)&lt;32000,SUMIF(C11:C17,"介護医療保険料",D11:D17)*0.5+6000,IF(SUMIF(C11:C17,"介護医療保険料",D11:D17)&lt;56000,SUMIF(C11:C17,"介護医療保険料",D11:D17)*0.25+14000,28000)))</f>
        <v>0</v>
      </c>
    </row>
    <row r="25" spans="1:47" s="1" customFormat="1" x14ac:dyDescent="0.4">
      <c r="C25" s="101" t="s">
        <v>326</v>
      </c>
      <c r="D25" s="524">
        <f>IF(SUMIF(C11:C17,"新個人年金保険料",D11:D17)&lt;12000,SUMIF(C11:C17,"新個人年金保険料",D11:D17),IF(SUMIF(C11:C17,"新個人年金保険料",D11:D17)&lt;32000,SUMIF(C11:C17,"新個人年金保険料",D11:D17)*0.5+6000,IF(SUMIF(C11:C17,"新個人年金保険料",D11:D17)&lt;56000,SUMIF(C11:C17,"新個人年金保険料",D11:D17)*0.25+14000,28000)))</f>
        <v>0</v>
      </c>
    </row>
    <row r="26" spans="1:47" s="1" customFormat="1" x14ac:dyDescent="0.4">
      <c r="C26" s="101" t="s">
        <v>200</v>
      </c>
      <c r="D26" s="524">
        <f>IF(SUMIF(C11:C17,"旧個人年金保険料",D11:D17)&lt;15000,SUMIF(C11:C17,"旧個人年金保険料",D11:D17),IF(SUMIF(C11:C17,"旧個人年金保険料",D11:D17)&lt;40000,SUMIF(C11:C17,"旧個人年金保険料",D11:D17)*0.5+7500,IF(SUMIF(C11:C17,"旧個人年金保険料",D11:D17)&lt;70000,SUMIF(C11:C17,"旧個人年金保険料",D11:D17)*0.25+17500,35000)))</f>
        <v>0</v>
      </c>
    </row>
    <row r="27" spans="1:47" s="405" customFormat="1" ht="10.5" customHeight="1" thickBot="1" x14ac:dyDescent="0.45">
      <c r="C27" s="101"/>
      <c r="D27" s="433"/>
    </row>
    <row r="28" spans="1:47" s="1" customFormat="1" ht="23.25" customHeight="1" thickBot="1" x14ac:dyDescent="0.45">
      <c r="C28" s="256" t="s">
        <v>587</v>
      </c>
      <c r="D28" s="525">
        <f>ROUNDUP(IF(D36+D37+D24&gt;=70000,70000,IF(D36+D37+D24&lt;=70000,D36+D37+D24)),1)</f>
        <v>0</v>
      </c>
    </row>
    <row r="29" spans="1:47" s="1" customFormat="1" x14ac:dyDescent="0.4">
      <c r="D29" s="248" t="s">
        <v>588</v>
      </c>
    </row>
    <row r="30" spans="1:47" s="1" customFormat="1" x14ac:dyDescent="0.4"/>
    <row r="31" spans="1:47" s="1" customFormat="1" x14ac:dyDescent="0.4"/>
    <row r="32" spans="1:47" s="405" customFormat="1" hidden="1" x14ac:dyDescent="0.4"/>
    <row r="33" spans="3:4" s="405" customFormat="1" hidden="1" x14ac:dyDescent="0.4"/>
    <row r="34" spans="3:4" s="405" customFormat="1" hidden="1" x14ac:dyDescent="0.4"/>
    <row r="35" spans="3:4" s="405" customFormat="1" hidden="1" x14ac:dyDescent="0.4">
      <c r="C35" s="305" t="s">
        <v>806</v>
      </c>
    </row>
    <row r="36" spans="3:4" s="1" customFormat="1" hidden="1" x14ac:dyDescent="0.4">
      <c r="C36" s="101" t="s">
        <v>804</v>
      </c>
      <c r="D36" s="105">
        <f>IF(D23=35000,35000,IF(D23&gt;=28000,D23,IF(D22+D23&lt;=28000,D22+D23,IF(D22+D23&gt;=28000,28000))))</f>
        <v>0</v>
      </c>
    </row>
    <row r="37" spans="3:4" s="1" customFormat="1" hidden="1" x14ac:dyDescent="0.4">
      <c r="C37" s="101" t="s">
        <v>805</v>
      </c>
      <c r="D37" s="105">
        <f>IF(D26=35000,35000,IF(D26&gt;=28000,D26,IF(D25+D26&lt;=28000,D25+D26,IF(D25+D26&gt;=28000,28000))))</f>
        <v>0</v>
      </c>
    </row>
    <row r="38" spans="3:4" s="1" customFormat="1" hidden="1" x14ac:dyDescent="0.4"/>
    <row r="39" spans="3:4" s="1" customFormat="1" hidden="1" x14ac:dyDescent="0.4"/>
    <row r="40" spans="3:4" s="1" customFormat="1" hidden="1" x14ac:dyDescent="0.4"/>
    <row r="41" spans="3:4" s="1" customFormat="1" x14ac:dyDescent="0.4"/>
    <row r="42" spans="3:4" s="1" customFormat="1" x14ac:dyDescent="0.4"/>
    <row r="43" spans="3:4" s="1" customFormat="1" x14ac:dyDescent="0.4"/>
    <row r="44" spans="3:4" s="1" customFormat="1" x14ac:dyDescent="0.4"/>
    <row r="45" spans="3:4" s="1" customFormat="1" x14ac:dyDescent="0.4"/>
    <row r="46" spans="3:4" s="1" customFormat="1" x14ac:dyDescent="0.4"/>
    <row r="47" spans="3:4" s="1" customFormat="1" x14ac:dyDescent="0.4"/>
    <row r="48" spans="3:4" s="1" customFormat="1" x14ac:dyDescent="0.4"/>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pans="3:3" s="1" customFormat="1" x14ac:dyDescent="0.4"/>
    <row r="66" spans="3:3" s="1" customFormat="1" hidden="1" x14ac:dyDescent="0.4">
      <c r="C66" s="1" t="s">
        <v>586</v>
      </c>
    </row>
    <row r="67" spans="3:3" s="1" customFormat="1" hidden="1" x14ac:dyDescent="0.4">
      <c r="C67" s="1" t="s">
        <v>226</v>
      </c>
    </row>
    <row r="68" spans="3:3" s="1" customFormat="1" hidden="1" x14ac:dyDescent="0.4">
      <c r="C68" s="1" t="s">
        <v>40</v>
      </c>
    </row>
    <row r="69" spans="3:3" s="1" customFormat="1" hidden="1" x14ac:dyDescent="0.4">
      <c r="C69" s="1" t="s">
        <v>326</v>
      </c>
    </row>
    <row r="70" spans="3:3" s="1" customFormat="1" hidden="1" x14ac:dyDescent="0.4">
      <c r="C70" s="1" t="s">
        <v>200</v>
      </c>
    </row>
    <row r="71" spans="3:3" s="1" customFormat="1" x14ac:dyDescent="0.4"/>
    <row r="72" spans="3:3" s="1" customFormat="1" x14ac:dyDescent="0.4"/>
    <row r="73" spans="3:3" s="1" customFormat="1" x14ac:dyDescent="0.4"/>
    <row r="74" spans="3:3" s="1" customFormat="1" x14ac:dyDescent="0.4"/>
    <row r="75" spans="3:3" s="1" customFormat="1" x14ac:dyDescent="0.4"/>
    <row r="76" spans="3:3" s="1" customFormat="1" x14ac:dyDescent="0.4"/>
    <row r="77" spans="3:3" s="1" customFormat="1" x14ac:dyDescent="0.4"/>
    <row r="78" spans="3:3" s="1" customFormat="1" x14ac:dyDescent="0.4"/>
    <row r="79" spans="3:3" s="1" customFormat="1" x14ac:dyDescent="0.4"/>
    <row r="80" spans="3:3"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85" customFormat="1" x14ac:dyDescent="0.4"/>
    <row r="93" s="185" customFormat="1" x14ac:dyDescent="0.4"/>
    <row r="94" s="185" customFormat="1" x14ac:dyDescent="0.4"/>
    <row r="95" s="185" customFormat="1" x14ac:dyDescent="0.4"/>
    <row r="96" s="185" customFormat="1" x14ac:dyDescent="0.4"/>
    <row r="97" s="185" customFormat="1" x14ac:dyDescent="0.4"/>
    <row r="98" s="185" customFormat="1" x14ac:dyDescent="0.4"/>
    <row r="99" s="185" customFormat="1" x14ac:dyDescent="0.4"/>
    <row r="100" s="185" customFormat="1" x14ac:dyDescent="0.4"/>
    <row r="101" s="185" customFormat="1" x14ac:dyDescent="0.4"/>
    <row r="102" s="185" customFormat="1" x14ac:dyDescent="0.4"/>
    <row r="103" s="185" customFormat="1" x14ac:dyDescent="0.4"/>
    <row r="104" s="185" customFormat="1" x14ac:dyDescent="0.4"/>
    <row r="105" s="185" customFormat="1" x14ac:dyDescent="0.4"/>
    <row r="106" s="185" customFormat="1" x14ac:dyDescent="0.4"/>
    <row r="107" s="185" customFormat="1" x14ac:dyDescent="0.4"/>
    <row r="108" s="185" customFormat="1" x14ac:dyDescent="0.4"/>
    <row r="109" s="185" customFormat="1" x14ac:dyDescent="0.4"/>
    <row r="110" s="185" customFormat="1" x14ac:dyDescent="0.4"/>
    <row r="111" s="185" customFormat="1" x14ac:dyDescent="0.4"/>
    <row r="112" s="185" customFormat="1" x14ac:dyDescent="0.4"/>
    <row r="113" s="185" customFormat="1" x14ac:dyDescent="0.4"/>
    <row r="114" s="185" customFormat="1" x14ac:dyDescent="0.4"/>
    <row r="115" s="185" customFormat="1" x14ac:dyDescent="0.4"/>
    <row r="116" s="185" customFormat="1" x14ac:dyDescent="0.4"/>
    <row r="117" s="185" customFormat="1" x14ac:dyDescent="0.4"/>
    <row r="118" s="185" customFormat="1" x14ac:dyDescent="0.4"/>
    <row r="119" s="185" customFormat="1" x14ac:dyDescent="0.4"/>
    <row r="120" s="185" customFormat="1" x14ac:dyDescent="0.4"/>
    <row r="121" s="185" customFormat="1" x14ac:dyDescent="0.4"/>
    <row r="122" s="185" customFormat="1" x14ac:dyDescent="0.4"/>
    <row r="123" s="185" customFormat="1" x14ac:dyDescent="0.4"/>
    <row r="124" s="185" customFormat="1" x14ac:dyDescent="0.4"/>
    <row r="125" s="185" customFormat="1" x14ac:dyDescent="0.4"/>
  </sheetData>
  <sheetProtection password="F446" sheet="1" objects="1" scenarios="1"/>
  <mergeCells count="2">
    <mergeCell ref="I20:K20"/>
    <mergeCell ref="I21:K21"/>
  </mergeCells>
  <phoneticPr fontId="3"/>
  <conditionalFormatting sqref="C11:D17">
    <cfRule type="containsBlanks" dxfId="165" priority="2">
      <formula>LEN(TRIM(C11))=0</formula>
    </cfRule>
  </conditionalFormatting>
  <conditionalFormatting sqref="D28">
    <cfRule type="expression" dxfId="164" priority="1">
      <formula>$D$28&gt;1</formula>
    </cfRule>
  </conditionalFormatting>
  <dataValidations count="2">
    <dataValidation type="list" allowBlank="1" showInputMessage="1" showErrorMessage="1" sqref="C11:C17">
      <formula1>$C$66:$C$70</formula1>
    </dataValidation>
    <dataValidation type="whole" allowBlank="1" showInputMessage="1" showErrorMessage="1" sqref="D11:D17">
      <formula1>0</formula1>
      <formula2>999999999999</formula2>
    </dataValidation>
  </dataValidations>
  <pageMargins left="0.7" right="0.7" top="0.75" bottom="0.75" header="0.3" footer="0.3"/>
  <pageSetup paperSize="9" orientation="portrait"/>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U75"/>
  <sheetViews>
    <sheetView zoomScaleNormal="100" workbookViewId="0">
      <selection activeCell="C11" sqref="C11"/>
    </sheetView>
  </sheetViews>
  <sheetFormatPr defaultRowHeight="18.75" x14ac:dyDescent="0.4"/>
  <cols>
    <col min="1" max="1" width="3.875" customWidth="1"/>
    <col min="2" max="2" width="5" customWidth="1"/>
    <col min="3" max="3" width="32" customWidth="1"/>
    <col min="4" max="4" width="16" customWidth="1"/>
    <col min="5" max="6" width="4.625" customWidth="1"/>
    <col min="7" max="7" width="7.125" customWidth="1"/>
    <col min="8" max="8" width="8.875" customWidth="1"/>
    <col min="9" max="9" width="7.125" customWidth="1"/>
  </cols>
  <sheetData>
    <row r="1" spans="1:47" s="1" customFormat="1" x14ac:dyDescent="0.4"/>
    <row r="2" spans="1:47" s="1" customFormat="1" x14ac:dyDescent="0.4"/>
    <row r="3" spans="1:47" s="1" customFormat="1" x14ac:dyDescent="0.4"/>
    <row r="4" spans="1:47" s="1" customFormat="1" ht="23.25" customHeight="1" x14ac:dyDescent="0.4"/>
    <row r="5" spans="1:47" s="1" customFormat="1" ht="4.5" customHeight="1" x14ac:dyDescent="0.4"/>
    <row r="6" spans="1:47" s="1" customFormat="1" ht="23.25" customHeight="1" x14ac:dyDescent="0.4">
      <c r="B6" s="446" t="s">
        <v>710</v>
      </c>
      <c r="C6" s="447"/>
    </row>
    <row r="7" spans="1:47" s="1" customFormat="1" ht="16.5" customHeight="1" x14ac:dyDescent="0.4">
      <c r="B7" s="447" t="s">
        <v>519</v>
      </c>
      <c r="C7" s="447"/>
    </row>
    <row r="8" spans="1:47" s="1" customFormat="1" ht="16.5" customHeight="1" x14ac:dyDescent="0.4">
      <c r="B8" s="447" t="s">
        <v>411</v>
      </c>
      <c r="C8" s="447"/>
    </row>
    <row r="9" spans="1:47" s="1" customFormat="1" ht="21" customHeight="1" x14ac:dyDescent="0.4"/>
    <row r="10" spans="1:47" ht="18.75" customHeight="1" x14ac:dyDescent="0.4">
      <c r="A10" s="1"/>
      <c r="B10" s="193"/>
      <c r="C10" s="199" t="s">
        <v>431</v>
      </c>
      <c r="D10" s="199" t="s">
        <v>19</v>
      </c>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47" ht="24.75" customHeight="1" x14ac:dyDescent="0.4">
      <c r="A11" s="1"/>
      <c r="B11" s="206">
        <v>1</v>
      </c>
      <c r="C11" s="389"/>
      <c r="D11" s="491"/>
      <c r="E11" s="1"/>
      <c r="F11" s="1"/>
      <c r="G11" s="1"/>
      <c r="H11" s="3"/>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ht="24.75" customHeight="1" x14ac:dyDescent="0.4">
      <c r="A12" s="1"/>
      <c r="B12" s="206">
        <v>2</v>
      </c>
      <c r="C12" s="389"/>
      <c r="D12" s="491"/>
      <c r="E12" s="1"/>
      <c r="F12" s="1"/>
      <c r="G12" s="1"/>
      <c r="H12" s="3"/>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ht="24.75" customHeight="1" x14ac:dyDescent="0.4">
      <c r="A13" s="1"/>
      <c r="B13" s="206">
        <v>3</v>
      </c>
      <c r="C13" s="389"/>
      <c r="D13" s="491"/>
      <c r="E13" s="1"/>
      <c r="F13" s="1"/>
      <c r="G13" s="1"/>
      <c r="H13" s="3"/>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47" ht="24.75" customHeight="1" x14ac:dyDescent="0.4">
      <c r="A14" s="1"/>
      <c r="B14" s="206">
        <v>4</v>
      </c>
      <c r="C14" s="389"/>
      <c r="D14" s="49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47" ht="24.75" customHeight="1" x14ac:dyDescent="0.4">
      <c r="A15" s="1"/>
      <c r="B15" s="206">
        <v>5</v>
      </c>
      <c r="C15" s="389"/>
      <c r="D15" s="49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ht="24.75" customHeight="1" x14ac:dyDescent="0.4">
      <c r="A16" s="1"/>
      <c r="B16" s="206">
        <v>6</v>
      </c>
      <c r="C16" s="389"/>
      <c r="D16" s="49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ht="24.75" customHeight="1" thickBot="1" x14ac:dyDescent="0.45">
      <c r="A17" s="1"/>
      <c r="B17" s="206">
        <v>7</v>
      </c>
      <c r="C17" s="389"/>
      <c r="D17" s="492"/>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7" s="1" customFormat="1" ht="21.75" customHeight="1" thickBot="1" x14ac:dyDescent="0.45">
      <c r="C18" s="101" t="s">
        <v>392</v>
      </c>
      <c r="D18" s="519">
        <f>SUM(D11:D17)</f>
        <v>0</v>
      </c>
    </row>
    <row r="19" spans="1:47" s="1" customFormat="1" x14ac:dyDescent="0.4"/>
    <row r="20" spans="1:47" s="1" customFormat="1" x14ac:dyDescent="0.4"/>
    <row r="21" spans="1:47" s="1" customFormat="1" x14ac:dyDescent="0.4"/>
    <row r="22" spans="1:47" s="1" customFormat="1" ht="19.5" x14ac:dyDescent="0.4">
      <c r="I22" s="1901" t="s">
        <v>712</v>
      </c>
      <c r="J22" s="1901"/>
      <c r="K22" s="1901"/>
    </row>
    <row r="23" spans="1:47" s="1" customFormat="1" ht="19.5" x14ac:dyDescent="0.4">
      <c r="I23" s="528" t="s">
        <v>711</v>
      </c>
      <c r="J23" s="528"/>
      <c r="K23" s="528"/>
    </row>
    <row r="24" spans="1:47" s="1" customFormat="1" x14ac:dyDescent="0.4"/>
    <row r="25" spans="1:47" s="1" customFormat="1" x14ac:dyDescent="0.4">
      <c r="C25" s="101" t="s">
        <v>581</v>
      </c>
      <c r="D25" s="520">
        <f>IF(SUMIF(C11:C17,"地震保険料",D11:D17)*0.5&gt;=25000,25000,(SUMIF(C11:C17,"地震保険料",D11:D17)*0.5))</f>
        <v>0</v>
      </c>
    </row>
    <row r="26" spans="1:47" s="1" customFormat="1" ht="19.5" thickBot="1" x14ac:dyDescent="0.45">
      <c r="C26" s="101" t="s">
        <v>582</v>
      </c>
      <c r="D26" s="521">
        <f>IF(SUMIF(C11:C17,"旧長期損害保険料",D11:D17)&lt;=5000,SUMIF(C11:C17,"旧長期損害保険料",D11:D17),IF(SUMIF(C11:C17,"旧長期損害保険料",D11:D17)&lt;15000,SUMIF(C11:C17,"旧長期損害保険料",D11:D17)*0.5+2500,10000))</f>
        <v>0</v>
      </c>
    </row>
    <row r="27" spans="1:47" s="1" customFormat="1" ht="24" customHeight="1" thickBot="1" x14ac:dyDescent="0.45">
      <c r="C27" s="256" t="s">
        <v>583</v>
      </c>
      <c r="D27" s="522">
        <f>ROUNDUP(IF(SUM(D25:D26)&gt;25000,25000,SUM(D25:D26)),0)</f>
        <v>0</v>
      </c>
    </row>
    <row r="28" spans="1:47" s="1" customFormat="1" x14ac:dyDescent="0.4">
      <c r="D28" s="248" t="s">
        <v>589</v>
      </c>
    </row>
    <row r="29" spans="1:47" s="1" customFormat="1" x14ac:dyDescent="0.4"/>
    <row r="30" spans="1:47" s="1" customFormat="1" x14ac:dyDescent="0.4"/>
    <row r="31" spans="1:47" s="1" customFormat="1" x14ac:dyDescent="0.4"/>
    <row r="32" spans="1:47" s="1" customFormat="1" x14ac:dyDescent="0.4"/>
    <row r="33" spans="7:10" s="1" customFormat="1" x14ac:dyDescent="0.4"/>
    <row r="34" spans="7:10" s="1" customFormat="1" x14ac:dyDescent="0.4">
      <c r="I34" s="246"/>
    </row>
    <row r="35" spans="7:10" s="1" customFormat="1" x14ac:dyDescent="0.4"/>
    <row r="36" spans="7:10" s="1" customFormat="1" x14ac:dyDescent="0.4"/>
    <row r="37" spans="7:10" s="1" customFormat="1" x14ac:dyDescent="0.4"/>
    <row r="38" spans="7:10" s="1" customFormat="1" x14ac:dyDescent="0.4">
      <c r="G38" s="1946"/>
      <c r="H38" s="1946"/>
      <c r="I38" s="182"/>
      <c r="J38" s="182"/>
    </row>
    <row r="39" spans="7:10" s="1" customFormat="1" x14ac:dyDescent="0.4"/>
    <row r="40" spans="7:10" s="1" customFormat="1" x14ac:dyDescent="0.4"/>
    <row r="41" spans="7:10" s="1" customFormat="1" x14ac:dyDescent="0.4"/>
    <row r="42" spans="7:10" s="1" customFormat="1" x14ac:dyDescent="0.4"/>
    <row r="43" spans="7:10" s="1" customFormat="1" x14ac:dyDescent="0.4"/>
    <row r="44" spans="7:10" s="1" customFormat="1" x14ac:dyDescent="0.4"/>
    <row r="45" spans="7:10" s="1" customFormat="1" x14ac:dyDescent="0.4"/>
    <row r="46" spans="7:10" s="1" customFormat="1" x14ac:dyDescent="0.4"/>
    <row r="47" spans="7:10" s="1" customFormat="1" x14ac:dyDescent="0.4"/>
    <row r="48" spans="7:10" s="1" customFormat="1" x14ac:dyDescent="0.4"/>
    <row r="49" spans="3:3" s="1" customFormat="1" x14ac:dyDescent="0.4"/>
    <row r="50" spans="3:3" s="1" customFormat="1" x14ac:dyDescent="0.4"/>
    <row r="51" spans="3:3" s="1" customFormat="1" x14ac:dyDescent="0.4"/>
    <row r="52" spans="3:3" s="1" customFormat="1" x14ac:dyDescent="0.4"/>
    <row r="53" spans="3:3" s="1" customFormat="1" x14ac:dyDescent="0.4"/>
    <row r="54" spans="3:3" s="1" customFormat="1" x14ac:dyDescent="0.4"/>
    <row r="55" spans="3:3" s="1" customFormat="1" x14ac:dyDescent="0.4"/>
    <row r="56" spans="3:3" s="1" customFormat="1" x14ac:dyDescent="0.4"/>
    <row r="57" spans="3:3" s="1" customFormat="1" x14ac:dyDescent="0.4"/>
    <row r="58" spans="3:3" s="1" customFormat="1" x14ac:dyDescent="0.4"/>
    <row r="59" spans="3:3" s="1" customFormat="1" x14ac:dyDescent="0.4"/>
    <row r="60" spans="3:3" s="1" customFormat="1" x14ac:dyDescent="0.4"/>
    <row r="61" spans="3:3" s="1" customFormat="1" hidden="1" x14ac:dyDescent="0.4">
      <c r="C61" s="1" t="s">
        <v>432</v>
      </c>
    </row>
    <row r="62" spans="3:3" s="1" customFormat="1" hidden="1" x14ac:dyDescent="0.4">
      <c r="C62" s="1" t="s">
        <v>433</v>
      </c>
    </row>
    <row r="63" spans="3:3" s="1" customFormat="1" x14ac:dyDescent="0.4"/>
    <row r="64" spans="3:3"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sheetData>
  <sheetProtection password="F446" sheet="1" objects="1" scenarios="1"/>
  <mergeCells count="3">
    <mergeCell ref="G38:H38"/>
    <mergeCell ref="I22:K22"/>
    <mergeCell ref="I23:K23"/>
  </mergeCells>
  <phoneticPr fontId="3"/>
  <conditionalFormatting sqref="D11:D18">
    <cfRule type="containsBlanks" dxfId="163" priority="3">
      <formula>LEN(TRIM(D11))=0</formula>
    </cfRule>
  </conditionalFormatting>
  <conditionalFormatting sqref="C11:C17">
    <cfRule type="containsBlanks" dxfId="162" priority="2">
      <formula>LEN(TRIM(C11))=0</formula>
    </cfRule>
  </conditionalFormatting>
  <conditionalFormatting sqref="D27">
    <cfRule type="expression" dxfId="161" priority="1">
      <formula>$D$27&gt;1</formula>
    </cfRule>
  </conditionalFormatting>
  <dataValidations count="2">
    <dataValidation type="list" allowBlank="1" showInputMessage="1" showErrorMessage="1" sqref="C11:C17">
      <formula1>$C$61:$C$62</formula1>
    </dataValidation>
    <dataValidation type="whole" allowBlank="1" showInputMessage="1" showErrorMessage="1" sqref="D11:D17">
      <formula1>0</formula1>
      <formula2>999999999999</formula2>
    </dataValidation>
  </dataValidation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3399"/>
  </sheetPr>
  <dimension ref="B1:O55"/>
  <sheetViews>
    <sheetView showGridLines="0" zoomScaleNormal="100" zoomScaleSheetLayoutView="98" workbookViewId="0">
      <selection activeCell="D12" sqref="D12"/>
    </sheetView>
  </sheetViews>
  <sheetFormatPr defaultRowHeight="18.75" x14ac:dyDescent="0.4"/>
  <cols>
    <col min="1" max="1" width="3.875" customWidth="1"/>
    <col min="2" max="2" width="13.75" customWidth="1"/>
    <col min="3" max="3" width="9" customWidth="1"/>
    <col min="4" max="4" width="14" customWidth="1"/>
    <col min="5" max="5" width="13.375" customWidth="1"/>
    <col min="6" max="6" width="12.75" customWidth="1"/>
    <col min="7" max="7" width="6" customWidth="1"/>
    <col min="9" max="9" width="11.75" customWidth="1"/>
    <col min="10" max="10" width="6" customWidth="1"/>
  </cols>
  <sheetData>
    <row r="1" spans="2:15" s="1" customFormat="1" x14ac:dyDescent="0.4"/>
    <row r="2" spans="2:15" s="1" customFormat="1" x14ac:dyDescent="0.4"/>
    <row r="3" spans="2:15" s="1" customFormat="1" x14ac:dyDescent="0.4"/>
    <row r="4" spans="2:15" s="1" customFormat="1" x14ac:dyDescent="0.4"/>
    <row r="5" spans="2:15" s="1" customFormat="1" ht="11.25" customHeight="1" x14ac:dyDescent="0.4"/>
    <row r="6" spans="2:15" s="1" customFormat="1" ht="23.25" customHeight="1" x14ac:dyDescent="0.4">
      <c r="B6" s="446" t="s">
        <v>710</v>
      </c>
      <c r="C6" s="447"/>
    </row>
    <row r="7" spans="2:15" s="1" customFormat="1" ht="19.5" x14ac:dyDescent="0.4">
      <c r="B7" s="446" t="s">
        <v>520</v>
      </c>
      <c r="C7" s="447"/>
    </row>
    <row r="8" spans="2:15" s="405" customFormat="1" ht="19.5" x14ac:dyDescent="0.4">
      <c r="B8" s="446"/>
      <c r="C8" s="447"/>
    </row>
    <row r="9" spans="2:15" s="1" customFormat="1" x14ac:dyDescent="0.4"/>
    <row r="10" spans="2:15" s="1" customFormat="1" ht="21.75" customHeight="1" thickBot="1" x14ac:dyDescent="0.45"/>
    <row r="11" spans="2:15" s="1" customFormat="1" ht="21.75" customHeight="1" x14ac:dyDescent="0.4">
      <c r="B11" s="199"/>
      <c r="C11" s="205" t="s">
        <v>93</v>
      </c>
      <c r="D11" s="249" t="s">
        <v>348</v>
      </c>
      <c r="E11" s="425"/>
      <c r="F11" s="425"/>
      <c r="G11" s="425"/>
      <c r="H11" s="185"/>
    </row>
    <row r="12" spans="2:15" s="1" customFormat="1" ht="18.75" customHeight="1" x14ac:dyDescent="0.4">
      <c r="B12" s="503"/>
      <c r="C12" s="504"/>
      <c r="D12" s="517" t="str">
        <f>IF(B12="寡婦",260000,IF(B12="ひとり親",300000,""))</f>
        <v/>
      </c>
      <c r="E12" s="435" t="str">
        <f>IF(AND(B12="寡婦",C12=""),"※「理由」を選択してください。","")</f>
        <v/>
      </c>
      <c r="F12" s="434"/>
      <c r="G12" s="425"/>
      <c r="H12" s="185"/>
    </row>
    <row r="13" spans="2:15" s="405" customFormat="1" ht="9" customHeight="1" x14ac:dyDescent="0.4">
      <c r="B13" s="426"/>
      <c r="C13" s="426"/>
      <c r="D13" s="426"/>
      <c r="E13" s="426"/>
      <c r="F13" s="426"/>
      <c r="G13" s="426"/>
      <c r="H13" s="185"/>
    </row>
    <row r="14" spans="2:15" s="1" customFormat="1" ht="18.75" customHeight="1" x14ac:dyDescent="0.4">
      <c r="E14" s="185"/>
      <c r="F14" s="185"/>
      <c r="G14" s="426"/>
      <c r="H14" s="426"/>
      <c r="M14" s="1901"/>
      <c r="N14" s="1901"/>
      <c r="O14" s="1901"/>
    </row>
    <row r="15" spans="2:15" s="1" customFormat="1" ht="20.25" thickBot="1" x14ac:dyDescent="0.45">
      <c r="M15" s="1901" t="s">
        <v>712</v>
      </c>
      <c r="N15" s="1901"/>
      <c r="O15" s="1901"/>
    </row>
    <row r="16" spans="2:15" s="1" customFormat="1" ht="19.5" x14ac:dyDescent="0.4">
      <c r="B16" s="199"/>
      <c r="C16" s="536" t="s">
        <v>436</v>
      </c>
      <c r="D16" s="1855"/>
      <c r="E16" s="249" t="s">
        <v>348</v>
      </c>
      <c r="M16" s="448" t="s">
        <v>814</v>
      </c>
      <c r="N16" s="444"/>
      <c r="O16" s="444"/>
    </row>
    <row r="17" spans="2:15" s="1" customFormat="1" ht="19.5" thickBot="1" x14ac:dyDescent="0.45">
      <c r="B17" s="483"/>
      <c r="C17" s="1906"/>
      <c r="D17" s="1907"/>
      <c r="E17" s="518" t="str">
        <f>IF(B17="勤労学生控除",260000,"")</f>
        <v/>
      </c>
      <c r="F17" s="435" t="str">
        <f>IF(AND(B17="勤労学生控除",C17=""),"※「学校名」を入力してください。","")</f>
        <v/>
      </c>
      <c r="G17" s="436"/>
      <c r="H17" s="436"/>
    </row>
    <row r="18" spans="2:15" s="405" customFormat="1" ht="12" customHeight="1" x14ac:dyDescent="0.4"/>
    <row r="19" spans="2:15" s="1" customFormat="1" x14ac:dyDescent="0.4"/>
    <row r="20" spans="2:15" s="1" customFormat="1" ht="19.5" thickBot="1" x14ac:dyDescent="0.45"/>
    <row r="21" spans="2:15" s="1" customFormat="1" ht="19.5" x14ac:dyDescent="0.4">
      <c r="B21" s="199" t="s">
        <v>405</v>
      </c>
      <c r="C21" s="199" t="s">
        <v>299</v>
      </c>
      <c r="D21" s="536" t="s">
        <v>168</v>
      </c>
      <c r="E21" s="1855"/>
      <c r="F21" s="249" t="s">
        <v>348</v>
      </c>
      <c r="M21" s="1901"/>
      <c r="N21" s="1901"/>
      <c r="O21" s="1901"/>
    </row>
    <row r="22" spans="2:15" s="1" customFormat="1" ht="19.5" x14ac:dyDescent="0.4">
      <c r="B22" s="503"/>
      <c r="C22" s="503"/>
      <c r="D22" s="1947" t="str">
        <f>IF(B22="","",IF(OR(B22&amp;C22="身体1",B22&amp;C22="身体2",B22&amp;C22="精神1",B22&amp;C22="療育A1",B22&amp;C22="療育A2"),"特別障害","普通障害"))</f>
        <v/>
      </c>
      <c r="E22" s="1948"/>
      <c r="F22" s="517" t="str">
        <f>IF(D22="特別障害",300000,IF(D22="普通障害",260000,""))</f>
        <v/>
      </c>
      <c r="G22" s="405"/>
      <c r="M22" s="528"/>
      <c r="N22" s="528"/>
      <c r="O22" s="528"/>
    </row>
    <row r="23" spans="2:15" s="1" customFormat="1" x14ac:dyDescent="0.4">
      <c r="G23" s="405"/>
    </row>
    <row r="24" spans="2:15" s="1" customFormat="1" ht="18.75" customHeight="1" x14ac:dyDescent="0.4">
      <c r="F24" s="390"/>
      <c r="H24" s="405"/>
      <c r="I24" s="405"/>
      <c r="J24" s="405"/>
    </row>
    <row r="25" spans="2:15" s="1" customFormat="1" ht="18.75" customHeight="1" x14ac:dyDescent="0.4">
      <c r="H25" s="405"/>
      <c r="I25" s="405"/>
      <c r="J25" s="405"/>
    </row>
    <row r="26" spans="2:15" s="1" customFormat="1" ht="18.75" customHeight="1" x14ac:dyDescent="0.4">
      <c r="H26" s="405"/>
      <c r="I26" s="405"/>
      <c r="J26" s="405"/>
    </row>
    <row r="27" spans="2:15" s="1" customFormat="1" ht="18.75" customHeight="1" x14ac:dyDescent="0.4">
      <c r="H27" s="405"/>
      <c r="I27" s="405"/>
      <c r="J27" s="405"/>
    </row>
    <row r="28" spans="2:15" s="1" customFormat="1" x14ac:dyDescent="0.4"/>
    <row r="29" spans="2:15" s="1" customFormat="1" x14ac:dyDescent="0.4"/>
    <row r="30" spans="2:15" s="1" customFormat="1" x14ac:dyDescent="0.4"/>
    <row r="31" spans="2:15" s="1" customFormat="1" x14ac:dyDescent="0.4"/>
    <row r="32" spans="2:15" s="1" customFormat="1" x14ac:dyDescent="0.4"/>
    <row r="33" s="1" customFormat="1" x14ac:dyDescent="0.4"/>
    <row r="34" s="1" customFormat="1" x14ac:dyDescent="0.4"/>
    <row r="35" s="1" customFormat="1" x14ac:dyDescent="0.4"/>
    <row r="36" s="1" customFormat="1" x14ac:dyDescent="0.4"/>
    <row r="37" s="1" customFormat="1" x14ac:dyDescent="0.4"/>
    <row r="38" s="1" customFormat="1" x14ac:dyDescent="0.4"/>
    <row r="39" s="1" customFormat="1" x14ac:dyDescent="0.4"/>
    <row r="40" s="1" customFormat="1" x14ac:dyDescent="0.4"/>
    <row r="41" s="1" customFormat="1" x14ac:dyDescent="0.4"/>
    <row r="42" s="1" customFormat="1" x14ac:dyDescent="0.4"/>
    <row r="43" s="1" customFormat="1" x14ac:dyDescent="0.4"/>
    <row r="44" s="1" customFormat="1" x14ac:dyDescent="0.4"/>
    <row r="45" s="1" customFormat="1" x14ac:dyDescent="0.4"/>
    <row r="46" s="1" customFormat="1" x14ac:dyDescent="0.4"/>
    <row r="47" s="1" customFormat="1" x14ac:dyDescent="0.4"/>
    <row r="48" s="1" customFormat="1" x14ac:dyDescent="0.4"/>
    <row r="49" spans="2:7" s="1" customFormat="1" x14ac:dyDescent="0.4"/>
    <row r="50" spans="2:7" s="1" customFormat="1" x14ac:dyDescent="0.4"/>
    <row r="51" spans="2:7" s="1" customFormat="1" x14ac:dyDescent="0.4">
      <c r="B51"/>
      <c r="C51"/>
      <c r="D51"/>
      <c r="E51"/>
      <c r="F51"/>
    </row>
    <row r="52" spans="2:7" s="1" customFormat="1" x14ac:dyDescent="0.4">
      <c r="B52"/>
      <c r="C52"/>
      <c r="D52"/>
      <c r="E52"/>
      <c r="F52"/>
      <c r="G52"/>
    </row>
    <row r="53" spans="2:7" s="1" customFormat="1" x14ac:dyDescent="0.4">
      <c r="B53"/>
      <c r="C53"/>
      <c r="D53"/>
      <c r="E53"/>
      <c r="F53"/>
      <c r="G53"/>
    </row>
    <row r="54" spans="2:7" s="1" customFormat="1" x14ac:dyDescent="0.4">
      <c r="B54"/>
      <c r="C54"/>
      <c r="D54"/>
      <c r="E54"/>
      <c r="F54"/>
      <c r="G54"/>
    </row>
    <row r="55" spans="2:7" s="1" customFormat="1" x14ac:dyDescent="0.4">
      <c r="B55"/>
      <c r="C55"/>
      <c r="D55"/>
      <c r="E55"/>
      <c r="F55"/>
      <c r="G55"/>
    </row>
  </sheetData>
  <sheetProtection password="F446" sheet="1" objects="1" scenarios="1"/>
  <mergeCells count="8">
    <mergeCell ref="M14:O14"/>
    <mergeCell ref="M15:O15"/>
    <mergeCell ref="M21:O21"/>
    <mergeCell ref="M22:O22"/>
    <mergeCell ref="C16:D16"/>
    <mergeCell ref="C17:D17"/>
    <mergeCell ref="D21:E21"/>
    <mergeCell ref="D22:E22"/>
  </mergeCells>
  <phoneticPr fontId="3"/>
  <conditionalFormatting sqref="B12:C12 C22 B17:D17">
    <cfRule type="containsBlanks" dxfId="160" priority="21">
      <formula>LEN(TRIM(B12))=0</formula>
    </cfRule>
  </conditionalFormatting>
  <conditionalFormatting sqref="D12">
    <cfRule type="expression" dxfId="159" priority="12">
      <formula>$D$12&gt;1</formula>
    </cfRule>
  </conditionalFormatting>
  <conditionalFormatting sqref="E17">
    <cfRule type="expression" dxfId="158" priority="10">
      <formula>$E$17&gt;1</formula>
    </cfRule>
  </conditionalFormatting>
  <conditionalFormatting sqref="F22">
    <cfRule type="expression" dxfId="157" priority="9">
      <formula>$F$22&gt;1</formula>
    </cfRule>
  </conditionalFormatting>
  <conditionalFormatting sqref="D22:E22">
    <cfRule type="expression" dxfId="156" priority="2">
      <formula>$D$22&lt;&gt;""</formula>
    </cfRule>
    <cfRule type="containsBlanks" dxfId="155" priority="20">
      <formula>LEN(TRIM(D22))=0</formula>
    </cfRule>
  </conditionalFormatting>
  <conditionalFormatting sqref="C12">
    <cfRule type="expression" dxfId="154" priority="5">
      <formula>$B$12="ひとり親"</formula>
    </cfRule>
  </conditionalFormatting>
  <conditionalFormatting sqref="E12">
    <cfRule type="expression" dxfId="153" priority="4">
      <formula>$B$12="寡婦"</formula>
    </cfRule>
  </conditionalFormatting>
  <conditionalFormatting sqref="F17">
    <cfRule type="expression" dxfId="152" priority="3">
      <formula>$B$12="寡婦"</formula>
    </cfRule>
  </conditionalFormatting>
  <conditionalFormatting sqref="B22">
    <cfRule type="expression" dxfId="151" priority="1">
      <formula>$B$22=""</formula>
    </cfRule>
  </conditionalFormatting>
  <dataValidations count="3">
    <dataValidation type="list" allowBlank="1" showInputMessage="1" showErrorMessage="1" sqref="C22">
      <formula1>INDIRECT($B$22)</formula1>
    </dataValidation>
    <dataValidation type="list" allowBlank="1" showInputMessage="1" showErrorMessage="1" sqref="C12">
      <formula1>INDIRECT($B$12)</formula1>
    </dataValidation>
    <dataValidation type="list" allowBlank="1" showInputMessage="1" showErrorMessage="1" sqref="B22">
      <formula1>〇</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条件!$H$4:$H$5</xm:f>
          </x14:formula1>
          <xm:sqref>B12</xm:sqref>
        </x14:dataValidation>
        <x14:dataValidation type="list" allowBlank="1" showInputMessage="1" showErrorMessage="1">
          <x14:formula1>
            <xm:f>条件!$M$4</xm:f>
          </x14:formula1>
          <xm:sqref>B17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3399"/>
  </sheetPr>
  <dimension ref="B1:V172"/>
  <sheetViews>
    <sheetView showGridLines="0" zoomScaleNormal="100" workbookViewId="0">
      <selection activeCell="K19" sqref="K19:N19"/>
    </sheetView>
  </sheetViews>
  <sheetFormatPr defaultRowHeight="18.75" x14ac:dyDescent="0.4"/>
  <cols>
    <col min="1" max="1" width="4.5" customWidth="1"/>
    <col min="2" max="2" width="20.375" customWidth="1"/>
    <col min="3" max="3" width="3.375" customWidth="1"/>
    <col min="4" max="4" width="4.375" customWidth="1"/>
    <col min="5" max="5" width="5.625" customWidth="1"/>
    <col min="6" max="6" width="4.75" customWidth="1"/>
    <col min="7" max="7" width="2.5" customWidth="1"/>
    <col min="8" max="8" width="5.125" customWidth="1"/>
    <col min="9" max="9" width="2.75" customWidth="1"/>
    <col min="10" max="10" width="4.625" customWidth="1"/>
    <col min="11" max="11" width="5.25" customWidth="1"/>
    <col min="12" max="12" width="5.625" customWidth="1"/>
    <col min="13" max="13" width="4.875" customWidth="1"/>
    <col min="14" max="15" width="4.75" customWidth="1"/>
    <col min="16" max="19" width="15.625" customWidth="1"/>
    <col min="20" max="20" width="11.25" customWidth="1"/>
    <col min="21" max="21" width="9" customWidth="1"/>
    <col min="22" max="26" width="4.75" customWidth="1"/>
  </cols>
  <sheetData>
    <row r="1" spans="2:21" s="1" customFormat="1" x14ac:dyDescent="0.4">
      <c r="I1" s="405"/>
    </row>
    <row r="2" spans="2:21" s="1" customFormat="1" x14ac:dyDescent="0.4">
      <c r="I2" s="405"/>
    </row>
    <row r="3" spans="2:21" s="1" customFormat="1" x14ac:dyDescent="0.4">
      <c r="I3" s="405"/>
    </row>
    <row r="4" spans="2:21" s="1" customFormat="1" x14ac:dyDescent="0.4">
      <c r="I4" s="405"/>
    </row>
    <row r="5" spans="2:21" s="1" customFormat="1" ht="13.5" customHeight="1" x14ac:dyDescent="0.4">
      <c r="I5" s="405"/>
    </row>
    <row r="6" spans="2:21" s="1" customFormat="1" ht="23.25" customHeight="1" x14ac:dyDescent="0.4">
      <c r="B6" s="446" t="s">
        <v>710</v>
      </c>
      <c r="I6" s="405"/>
    </row>
    <row r="7" spans="2:21" s="1" customFormat="1" ht="19.5" x14ac:dyDescent="0.4">
      <c r="B7" s="446" t="s">
        <v>367</v>
      </c>
      <c r="I7" s="405"/>
    </row>
    <row r="8" spans="2:21" s="1" customFormat="1" ht="15" customHeight="1" x14ac:dyDescent="0.4">
      <c r="I8" s="405"/>
    </row>
    <row r="9" spans="2:21" s="1" customFormat="1" ht="33.75" customHeight="1" x14ac:dyDescent="0.4">
      <c r="B9" s="238" t="s">
        <v>521</v>
      </c>
      <c r="C9" s="1967"/>
      <c r="D9" s="1968"/>
      <c r="E9" s="1968"/>
      <c r="F9" s="1968"/>
      <c r="G9" s="1968"/>
      <c r="H9" s="1968"/>
      <c r="I9" s="1968"/>
      <c r="J9" s="1968"/>
      <c r="K9" s="1968"/>
      <c r="L9" s="1968"/>
      <c r="M9" s="1968"/>
      <c r="N9" s="1968"/>
      <c r="O9" s="1969"/>
    </row>
    <row r="10" spans="2:21" s="1" customFormat="1" ht="29.25" customHeight="1" x14ac:dyDescent="0.4">
      <c r="B10" s="255" t="s">
        <v>126</v>
      </c>
      <c r="C10" s="1970"/>
      <c r="D10" s="1971"/>
      <c r="E10" s="1971"/>
      <c r="F10" s="1972"/>
      <c r="G10" s="1973"/>
      <c r="H10" s="1974" t="s">
        <v>332</v>
      </c>
      <c r="I10" s="1975"/>
      <c r="J10" s="1972"/>
      <c r="K10" s="1973"/>
      <c r="L10" s="320" t="s">
        <v>330</v>
      </c>
      <c r="M10" s="1972"/>
      <c r="N10" s="1973"/>
      <c r="O10" s="321" t="s">
        <v>407</v>
      </c>
    </row>
    <row r="11" spans="2:21" s="1" customFormat="1" ht="37.5" customHeight="1" x14ac:dyDescent="0.4">
      <c r="B11" s="255" t="s">
        <v>79</v>
      </c>
      <c r="C11" s="1980"/>
      <c r="D11" s="1981"/>
      <c r="E11" s="1981"/>
      <c r="F11" s="1981"/>
      <c r="G11" s="1981"/>
      <c r="H11" s="1981"/>
      <c r="I11" s="1981"/>
      <c r="J11" s="1981"/>
      <c r="K11" s="1981"/>
      <c r="L11" s="1981"/>
      <c r="M11" s="1981"/>
      <c r="N11" s="1981"/>
      <c r="O11" s="437" t="s">
        <v>214</v>
      </c>
    </row>
    <row r="12" spans="2:21" s="1" customFormat="1" ht="33" customHeight="1" x14ac:dyDescent="0.4">
      <c r="B12" s="255" t="s">
        <v>522</v>
      </c>
      <c r="C12" s="1982"/>
      <c r="D12" s="1982"/>
      <c r="E12" s="1982"/>
      <c r="F12" s="1982"/>
      <c r="G12" s="1982"/>
      <c r="H12" s="1982"/>
      <c r="I12" s="1982"/>
      <c r="J12" s="1982"/>
      <c r="K12" s="1982"/>
      <c r="L12" s="1982"/>
      <c r="M12" s="1982"/>
      <c r="N12" s="1982"/>
      <c r="O12" s="1983"/>
    </row>
    <row r="13" spans="2:21" s="1" customFormat="1" ht="37.5" customHeight="1" x14ac:dyDescent="0.4">
      <c r="B13" s="255" t="s">
        <v>661</v>
      </c>
      <c r="C13" s="1984"/>
      <c r="D13" s="1985"/>
      <c r="E13" s="1985"/>
      <c r="F13" s="1985"/>
      <c r="G13" s="1985"/>
      <c r="H13" s="1985"/>
      <c r="I13" s="1985"/>
      <c r="J13" s="1985"/>
      <c r="K13" s="1985"/>
      <c r="L13" s="1985"/>
      <c r="M13" s="1985"/>
      <c r="N13" s="1985"/>
      <c r="O13" s="1985"/>
    </row>
    <row r="14" spans="2:21" s="1" customFormat="1" ht="37.5" customHeight="1" x14ac:dyDescent="0.4">
      <c r="B14" s="342" t="s">
        <v>705</v>
      </c>
      <c r="C14" s="1951"/>
      <c r="D14" s="1952"/>
      <c r="E14" s="1952"/>
      <c r="F14" s="1952"/>
      <c r="G14" s="1952"/>
      <c r="H14" s="1952"/>
      <c r="I14" s="1952"/>
      <c r="J14" s="1952"/>
      <c r="K14" s="1952"/>
      <c r="L14" s="1952"/>
      <c r="M14" s="1952"/>
      <c r="N14" s="1952"/>
      <c r="O14" s="1952"/>
    </row>
    <row r="15" spans="2:21" s="1" customFormat="1" ht="36" customHeight="1" x14ac:dyDescent="0.4">
      <c r="B15" s="283" t="s">
        <v>699</v>
      </c>
      <c r="C15" s="1993"/>
      <c r="D15" s="1994"/>
      <c r="E15" s="1956" t="s">
        <v>706</v>
      </c>
      <c r="F15" s="1957"/>
      <c r="G15" s="1953"/>
      <c r="H15" s="1954"/>
      <c r="I15" s="1954"/>
      <c r="J15" s="1954"/>
      <c r="K15" s="1954"/>
      <c r="L15" s="1954"/>
      <c r="M15" s="1954"/>
      <c r="N15" s="1954"/>
      <c r="O15" s="1955"/>
      <c r="Q15" s="1949" t="s">
        <v>815</v>
      </c>
      <c r="R15" s="1949"/>
      <c r="S15" s="409"/>
    </row>
    <row r="16" spans="2:21" s="1" customFormat="1" ht="37.5" customHeight="1" x14ac:dyDescent="0.4">
      <c r="B16" s="255" t="s">
        <v>663</v>
      </c>
      <c r="C16" s="530"/>
      <c r="D16" s="530"/>
      <c r="E16" s="1855" t="s">
        <v>405</v>
      </c>
      <c r="F16" s="1882"/>
      <c r="G16" s="1882"/>
      <c r="H16" s="1856"/>
      <c r="I16" s="1995"/>
      <c r="J16" s="1996"/>
      <c r="K16" s="1996"/>
      <c r="L16" s="1997"/>
      <c r="M16" s="1986"/>
      <c r="N16" s="1986"/>
      <c r="O16" s="113" t="s">
        <v>371</v>
      </c>
      <c r="Q16" s="1949"/>
      <c r="R16" s="1949"/>
      <c r="S16" s="408"/>
      <c r="T16" s="409"/>
      <c r="U16" s="409"/>
    </row>
    <row r="17" spans="2:22" s="1" customFormat="1" ht="24" customHeight="1" x14ac:dyDescent="0.4">
      <c r="I17" s="1998" t="str">
        <f>IF(C16="〇",IF(ISERROR(MATCH((I16&amp;M16),条件!O8:AB8,0)),"※手帳種別・等級をご確認ください",""),"")</f>
        <v/>
      </c>
      <c r="J17" s="1998"/>
      <c r="K17" s="1998"/>
      <c r="L17" s="1998"/>
      <c r="M17" s="1998"/>
      <c r="N17" s="1998"/>
      <c r="O17" s="1998"/>
      <c r="T17" s="427"/>
      <c r="U17" s="409"/>
    </row>
    <row r="18" spans="2:22" s="1" customFormat="1" ht="19.5" customHeight="1" thickBot="1" x14ac:dyDescent="0.45">
      <c r="H18" s="185"/>
      <c r="I18" s="438"/>
      <c r="J18" s="438"/>
      <c r="K18" s="462"/>
      <c r="L18" s="438"/>
      <c r="M18" s="438"/>
      <c r="N18" s="438"/>
      <c r="O18" s="438"/>
      <c r="T18" s="185"/>
    </row>
    <row r="19" spans="2:22" s="1" customFormat="1" ht="24.75" thickBot="1" x14ac:dyDescent="0.45">
      <c r="I19" s="405"/>
      <c r="J19" s="101" t="s">
        <v>602</v>
      </c>
      <c r="K19" s="1990">
        <f>IF(AND(C9&lt;&gt;"",C11&lt;=580000),IF(C47&gt;=70,380000,330000),0)</f>
        <v>0</v>
      </c>
      <c r="L19" s="1991"/>
      <c r="M19" s="1991"/>
      <c r="N19" s="1992"/>
      <c r="O19" s="1" t="s">
        <v>604</v>
      </c>
      <c r="T19" s="185"/>
    </row>
    <row r="20" spans="2:22" s="1" customFormat="1" ht="24.75" thickBot="1" x14ac:dyDescent="0.45">
      <c r="I20" s="405"/>
      <c r="J20" s="101" t="s">
        <v>603</v>
      </c>
      <c r="K20" s="1987">
        <f>IF(C11&gt;580000,C34,0)</f>
        <v>0</v>
      </c>
      <c r="L20" s="1988"/>
      <c r="M20" s="1988"/>
      <c r="N20" s="1989"/>
      <c r="O20" s="1" t="s">
        <v>604</v>
      </c>
      <c r="T20" s="185"/>
    </row>
    <row r="21" spans="2:22" s="1" customFormat="1" x14ac:dyDescent="0.4">
      <c r="I21" s="405"/>
      <c r="T21" s="185"/>
    </row>
    <row r="22" spans="2:22" s="1" customFormat="1" x14ac:dyDescent="0.4">
      <c r="I22" s="405"/>
      <c r="K22" s="1978"/>
      <c r="L22" s="1978"/>
      <c r="T22" s="185"/>
    </row>
    <row r="23" spans="2:22" s="1" customFormat="1" x14ac:dyDescent="0.4">
      <c r="I23" s="405"/>
    </row>
    <row r="24" spans="2:22" s="405" customFormat="1" x14ac:dyDescent="0.4"/>
    <row r="25" spans="2:22" s="405" customFormat="1" x14ac:dyDescent="0.4"/>
    <row r="26" spans="2:22" s="1" customFormat="1" hidden="1" x14ac:dyDescent="0.4">
      <c r="I26" s="405"/>
    </row>
    <row r="27" spans="2:22" s="405" customFormat="1" hidden="1" x14ac:dyDescent="0.4"/>
    <row r="28" spans="2:22" s="1" customFormat="1" hidden="1" x14ac:dyDescent="0.4">
      <c r="I28" s="405"/>
      <c r="N28" s="407"/>
      <c r="O28" s="407"/>
      <c r="P28" s="407">
        <v>1</v>
      </c>
      <c r="Q28" s="407">
        <v>2</v>
      </c>
      <c r="R28" s="407">
        <v>3</v>
      </c>
      <c r="S28" s="407">
        <v>4</v>
      </c>
      <c r="T28" s="407"/>
    </row>
    <row r="29" spans="2:22" s="1" customFormat="1" ht="18.75" hidden="1" customHeight="1" thickBot="1" x14ac:dyDescent="0.45">
      <c r="P29" s="1874" t="s">
        <v>579</v>
      </c>
      <c r="Q29" s="1875"/>
      <c r="R29" s="1875"/>
      <c r="S29" s="1876"/>
    </row>
    <row r="30" spans="2:22" s="1" customFormat="1" ht="18.75" hidden="1" customHeight="1" thickBot="1" x14ac:dyDescent="0.45">
      <c r="B30" s="1841" t="s">
        <v>576</v>
      </c>
      <c r="C30" s="1842"/>
      <c r="D30" s="1842"/>
      <c r="E30" s="1843"/>
      <c r="P30" s="404">
        <v>0</v>
      </c>
      <c r="Q30" s="411">
        <v>9000000</v>
      </c>
      <c r="R30" s="411">
        <v>9500000</v>
      </c>
      <c r="S30" s="411">
        <v>10000000</v>
      </c>
      <c r="V30" s="270"/>
    </row>
    <row r="31" spans="2:22" s="1" customFormat="1" ht="18.75" hidden="1" customHeight="1" x14ac:dyDescent="0.4">
      <c r="J31" s="536" t="s">
        <v>578</v>
      </c>
      <c r="K31" s="536"/>
      <c r="L31" s="536"/>
      <c r="M31" s="536"/>
      <c r="N31" s="536"/>
      <c r="O31" s="1855"/>
      <c r="P31" s="410">
        <v>9000000</v>
      </c>
      <c r="Q31" s="410">
        <v>9500000</v>
      </c>
      <c r="R31" s="410">
        <v>10000000</v>
      </c>
      <c r="S31" s="243"/>
      <c r="T31" s="182"/>
    </row>
    <row r="32" spans="2:22" s="1" customFormat="1" hidden="1" x14ac:dyDescent="0.4">
      <c r="B32" s="101" t="s">
        <v>575</v>
      </c>
      <c r="C32" s="1965">
        <f>C11</f>
        <v>0</v>
      </c>
      <c r="D32" s="1965"/>
      <c r="E32" s="1965"/>
      <c r="G32" s="1">
        <f>MATCH(C32,J32:J42,1)</f>
        <v>1</v>
      </c>
      <c r="H32" s="1" t="s">
        <v>781</v>
      </c>
      <c r="I32" s="1">
        <v>1</v>
      </c>
      <c r="J32" s="1958">
        <v>0</v>
      </c>
      <c r="K32" s="1958"/>
      <c r="L32" s="240" t="s">
        <v>13</v>
      </c>
      <c r="M32" s="1966">
        <v>580000</v>
      </c>
      <c r="N32" s="1966"/>
      <c r="O32" s="242" t="s">
        <v>1</v>
      </c>
      <c r="P32" s="406">
        <v>330000</v>
      </c>
      <c r="Q32" s="406">
        <v>220000</v>
      </c>
      <c r="R32" s="406">
        <v>110000</v>
      </c>
      <c r="S32" s="107">
        <v>0</v>
      </c>
      <c r="T32" s="182"/>
    </row>
    <row r="33" spans="2:20" s="1" customFormat="1" ht="19.5" hidden="1" thickBot="1" x14ac:dyDescent="0.45">
      <c r="B33" s="101"/>
      <c r="C33" s="101"/>
      <c r="D33" s="101"/>
      <c r="E33" s="101"/>
      <c r="I33" s="1">
        <v>2</v>
      </c>
      <c r="J33" s="1958">
        <v>580001</v>
      </c>
      <c r="K33" s="1958"/>
      <c r="L33" s="240" t="s">
        <v>13</v>
      </c>
      <c r="M33" s="1958">
        <v>950000</v>
      </c>
      <c r="N33" s="1958"/>
      <c r="O33" s="241" t="s">
        <v>1</v>
      </c>
      <c r="P33" s="406">
        <v>330000</v>
      </c>
      <c r="Q33" s="406">
        <v>220000</v>
      </c>
      <c r="R33" s="406">
        <v>110000</v>
      </c>
      <c r="S33" s="107">
        <v>0</v>
      </c>
      <c r="T33" s="182"/>
    </row>
    <row r="34" spans="2:20" s="1" customFormat="1" ht="19.5" hidden="1" thickBot="1" x14ac:dyDescent="0.45">
      <c r="B34" s="101" t="s">
        <v>577</v>
      </c>
      <c r="C34" s="1962">
        <f>INDEX($P$32:$S$42,G32,G36)</f>
        <v>330000</v>
      </c>
      <c r="D34" s="1963"/>
      <c r="E34" s="1964"/>
      <c r="I34" s="1">
        <v>3</v>
      </c>
      <c r="J34" s="1958">
        <v>950001</v>
      </c>
      <c r="K34" s="1958"/>
      <c r="L34" s="240" t="s">
        <v>13</v>
      </c>
      <c r="M34" s="1958">
        <v>1000000</v>
      </c>
      <c r="N34" s="1958"/>
      <c r="O34" s="241" t="s">
        <v>1</v>
      </c>
      <c r="P34" s="406">
        <v>330000</v>
      </c>
      <c r="Q34" s="406">
        <v>220000</v>
      </c>
      <c r="R34" s="406">
        <v>110000</v>
      </c>
      <c r="S34" s="107">
        <v>0</v>
      </c>
      <c r="T34" s="182"/>
    </row>
    <row r="35" spans="2:20" s="1" customFormat="1" ht="19.5" hidden="1" thickBot="1" x14ac:dyDescent="0.45">
      <c r="I35" s="1">
        <v>4</v>
      </c>
      <c r="J35" s="1958">
        <v>1000001</v>
      </c>
      <c r="K35" s="1958"/>
      <c r="L35" s="240" t="s">
        <v>13</v>
      </c>
      <c r="M35" s="1958">
        <v>1050000</v>
      </c>
      <c r="N35" s="1958"/>
      <c r="O35" s="241" t="s">
        <v>1</v>
      </c>
      <c r="P35" s="406">
        <v>310000</v>
      </c>
      <c r="Q35" s="406">
        <v>210000</v>
      </c>
      <c r="R35" s="406">
        <v>110000</v>
      </c>
      <c r="S35" s="107">
        <v>0</v>
      </c>
      <c r="T35" s="182"/>
    </row>
    <row r="36" spans="2:20" s="1" customFormat="1" ht="19.5" hidden="1" thickBot="1" x14ac:dyDescent="0.45">
      <c r="B36" s="101" t="s">
        <v>580</v>
      </c>
      <c r="C36" s="1959">
        <f>住申!BX136</f>
        <v>0</v>
      </c>
      <c r="D36" s="1960"/>
      <c r="E36" s="1961"/>
      <c r="G36" s="405">
        <f>MATCH(C36,P30:S30,1)</f>
        <v>1</v>
      </c>
      <c r="H36" s="1" t="s">
        <v>782</v>
      </c>
      <c r="I36" s="1">
        <v>5</v>
      </c>
      <c r="J36" s="1958">
        <v>1050001</v>
      </c>
      <c r="K36" s="1958"/>
      <c r="L36" s="240" t="s">
        <v>13</v>
      </c>
      <c r="M36" s="1958">
        <v>1100000</v>
      </c>
      <c r="N36" s="1958"/>
      <c r="O36" s="241" t="s">
        <v>1</v>
      </c>
      <c r="P36" s="406">
        <v>260000</v>
      </c>
      <c r="Q36" s="406">
        <v>180000</v>
      </c>
      <c r="R36" s="406">
        <v>90000</v>
      </c>
      <c r="S36" s="107">
        <v>0</v>
      </c>
      <c r="T36" s="182"/>
    </row>
    <row r="37" spans="2:20" s="1" customFormat="1" hidden="1" x14ac:dyDescent="0.4">
      <c r="I37" s="1">
        <v>6</v>
      </c>
      <c r="J37" s="1958">
        <v>1100001</v>
      </c>
      <c r="K37" s="1958"/>
      <c r="L37" s="240" t="s">
        <v>13</v>
      </c>
      <c r="M37" s="1958">
        <v>1150000</v>
      </c>
      <c r="N37" s="1958"/>
      <c r="O37" s="241" t="s">
        <v>1</v>
      </c>
      <c r="P37" s="406">
        <v>210000</v>
      </c>
      <c r="Q37" s="406">
        <v>140000</v>
      </c>
      <c r="R37" s="406">
        <v>70000</v>
      </c>
      <c r="S37" s="107">
        <v>0</v>
      </c>
      <c r="T37" s="182"/>
    </row>
    <row r="38" spans="2:20" s="1" customFormat="1" hidden="1" x14ac:dyDescent="0.4">
      <c r="I38" s="1">
        <v>7</v>
      </c>
      <c r="J38" s="1958">
        <v>1150001</v>
      </c>
      <c r="K38" s="1958"/>
      <c r="L38" s="240" t="s">
        <v>13</v>
      </c>
      <c r="M38" s="1958">
        <v>1200000</v>
      </c>
      <c r="N38" s="1958"/>
      <c r="O38" s="241" t="s">
        <v>1</v>
      </c>
      <c r="P38" s="406">
        <v>160000</v>
      </c>
      <c r="Q38" s="406">
        <v>110000</v>
      </c>
      <c r="R38" s="406">
        <v>60000</v>
      </c>
      <c r="S38" s="107">
        <v>0</v>
      </c>
      <c r="T38" s="182"/>
    </row>
    <row r="39" spans="2:20" s="1" customFormat="1" hidden="1" x14ac:dyDescent="0.4">
      <c r="I39" s="1">
        <v>8</v>
      </c>
      <c r="J39" s="1958">
        <v>1200001</v>
      </c>
      <c r="K39" s="1958"/>
      <c r="L39" s="240" t="s">
        <v>13</v>
      </c>
      <c r="M39" s="1958">
        <v>1250000</v>
      </c>
      <c r="N39" s="1958"/>
      <c r="O39" s="241" t="s">
        <v>1</v>
      </c>
      <c r="P39" s="406">
        <v>110000</v>
      </c>
      <c r="Q39" s="406">
        <v>80000</v>
      </c>
      <c r="R39" s="406">
        <v>40000</v>
      </c>
      <c r="S39" s="107">
        <v>0</v>
      </c>
      <c r="T39" s="182"/>
    </row>
    <row r="40" spans="2:20" s="1" customFormat="1" hidden="1" x14ac:dyDescent="0.4">
      <c r="I40" s="1">
        <v>9</v>
      </c>
      <c r="J40" s="1958">
        <v>1250001</v>
      </c>
      <c r="K40" s="1958"/>
      <c r="L40" s="240" t="s">
        <v>13</v>
      </c>
      <c r="M40" s="1958">
        <v>1300000</v>
      </c>
      <c r="N40" s="1958"/>
      <c r="O40" s="241" t="s">
        <v>1</v>
      </c>
      <c r="P40" s="406">
        <v>60000</v>
      </c>
      <c r="Q40" s="406">
        <v>40000</v>
      </c>
      <c r="R40" s="406">
        <v>20000</v>
      </c>
      <c r="S40" s="107">
        <v>0</v>
      </c>
      <c r="T40" s="182"/>
    </row>
    <row r="41" spans="2:20" s="1" customFormat="1" hidden="1" x14ac:dyDescent="0.4">
      <c r="I41" s="1">
        <v>10</v>
      </c>
      <c r="J41" s="1958">
        <v>1300001</v>
      </c>
      <c r="K41" s="1958"/>
      <c r="L41" s="240" t="s">
        <v>13</v>
      </c>
      <c r="M41" s="1958">
        <v>1330000</v>
      </c>
      <c r="N41" s="1958"/>
      <c r="O41" s="241" t="s">
        <v>1</v>
      </c>
      <c r="P41" s="406">
        <v>30000</v>
      </c>
      <c r="Q41" s="406">
        <v>20000</v>
      </c>
      <c r="R41" s="406">
        <v>10000</v>
      </c>
      <c r="S41" s="107">
        <v>0</v>
      </c>
      <c r="T41" s="182"/>
    </row>
    <row r="42" spans="2:20" s="1" customFormat="1" hidden="1" x14ac:dyDescent="0.4">
      <c r="I42" s="1">
        <v>11</v>
      </c>
      <c r="J42" s="1958">
        <v>1330001</v>
      </c>
      <c r="K42" s="1958"/>
      <c r="L42" s="240" t="s">
        <v>13</v>
      </c>
      <c r="M42" s="1958"/>
      <c r="N42" s="1958"/>
      <c r="O42" s="241" t="s">
        <v>1</v>
      </c>
      <c r="P42" s="107">
        <v>0</v>
      </c>
      <c r="Q42" s="107">
        <v>0</v>
      </c>
      <c r="R42" s="107">
        <v>0</v>
      </c>
      <c r="S42" s="107">
        <v>0</v>
      </c>
      <c r="T42" s="182"/>
    </row>
    <row r="43" spans="2:20" s="1" customFormat="1" hidden="1" x14ac:dyDescent="0.4">
      <c r="T43" s="182"/>
    </row>
    <row r="44" spans="2:20" s="1" customFormat="1" hidden="1" x14ac:dyDescent="0.4">
      <c r="B44" s="1" t="s">
        <v>835</v>
      </c>
    </row>
    <row r="45" spans="2:20" s="1" customFormat="1" hidden="1" x14ac:dyDescent="0.4">
      <c r="B45" s="399" t="s">
        <v>825</v>
      </c>
      <c r="C45" s="1977" t="str">
        <f>IF('配偶者（特別）控除'!C9="","",TEXT(CONCATENATE('配偶者（特別）控除'!C10,'配偶者（特別）控除'!F10,'配偶者（特別）控除'!H10,'配偶者（特別）控除'!J10,'配偶者（特別）控除'!L10,'配偶者（特別）控除'!M10,'配偶者（特別）控除'!O10),"ge.m.d"))</f>
        <v/>
      </c>
      <c r="D45" s="1977"/>
      <c r="E45" s="1977"/>
      <c r="F45" s="1977"/>
      <c r="I45" s="405"/>
      <c r="J45" s="1950"/>
      <c r="K45" s="1950"/>
      <c r="M45" s="1950"/>
      <c r="N45" s="1950"/>
    </row>
    <row r="46" spans="2:20" s="1" customFormat="1" hidden="1" x14ac:dyDescent="0.4">
      <c r="B46" s="463" t="s">
        <v>748</v>
      </c>
      <c r="C46" s="1976">
        <v>46023</v>
      </c>
      <c r="D46" s="1976"/>
      <c r="E46" s="1976"/>
      <c r="F46" s="1976"/>
      <c r="I46" s="405"/>
    </row>
    <row r="47" spans="2:20" s="1" customFormat="1" hidden="1" x14ac:dyDescent="0.4">
      <c r="B47" s="461" t="s">
        <v>744</v>
      </c>
      <c r="C47" s="1979" t="e">
        <f>TRUNC(YEARFRAC(C45,$C$46,1))</f>
        <v>#VALUE!</v>
      </c>
      <c r="D47" s="1979"/>
      <c r="E47" s="1979"/>
      <c r="F47" s="1979"/>
      <c r="G47" s="164"/>
      <c r="I47" s="464"/>
      <c r="J47" s="464"/>
      <c r="K47" s="464"/>
    </row>
    <row r="48" spans="2:20" s="1" customFormat="1" hidden="1" x14ac:dyDescent="0.4">
      <c r="I48" s="405"/>
    </row>
    <row r="49" spans="2:9" s="1" customFormat="1" x14ac:dyDescent="0.4">
      <c r="B49" s="370"/>
      <c r="I49" s="405"/>
    </row>
    <row r="50" spans="2:9" s="1" customFormat="1" x14ac:dyDescent="0.4">
      <c r="I50" s="405"/>
    </row>
    <row r="51" spans="2:9" s="1" customFormat="1" x14ac:dyDescent="0.4">
      <c r="I51" s="405"/>
    </row>
    <row r="52" spans="2:9" s="1" customFormat="1" x14ac:dyDescent="0.4">
      <c r="I52" s="405"/>
    </row>
    <row r="53" spans="2:9" s="1" customFormat="1" hidden="1" x14ac:dyDescent="0.4">
      <c r="C53" s="1" t="s">
        <v>73</v>
      </c>
      <c r="D53" s="1">
        <v>2</v>
      </c>
      <c r="I53" s="405"/>
    </row>
    <row r="54" spans="2:9" s="1" customFormat="1" hidden="1" x14ac:dyDescent="0.4">
      <c r="C54" s="1" t="s">
        <v>408</v>
      </c>
      <c r="D54" s="1">
        <v>3</v>
      </c>
      <c r="I54" s="405"/>
    </row>
    <row r="55" spans="2:9" s="1" customFormat="1" hidden="1" x14ac:dyDescent="0.4">
      <c r="C55" s="1" t="s">
        <v>101</v>
      </c>
      <c r="D55" s="1">
        <v>4</v>
      </c>
      <c r="I55" s="405"/>
    </row>
    <row r="56" spans="2:9" s="1" customFormat="1" hidden="1" x14ac:dyDescent="0.4">
      <c r="D56" s="1">
        <v>5</v>
      </c>
      <c r="I56" s="405"/>
    </row>
    <row r="57" spans="2:9" s="1" customFormat="1" hidden="1" x14ac:dyDescent="0.4">
      <c r="D57" s="1">
        <v>6</v>
      </c>
      <c r="I57" s="405"/>
    </row>
    <row r="58" spans="2:9" s="1" customFormat="1" hidden="1" x14ac:dyDescent="0.4">
      <c r="D58" s="1">
        <v>7</v>
      </c>
      <c r="I58" s="405"/>
    </row>
    <row r="59" spans="2:9" s="1" customFormat="1" hidden="1" x14ac:dyDescent="0.4">
      <c r="D59" s="1">
        <v>8</v>
      </c>
      <c r="I59" s="405"/>
    </row>
    <row r="60" spans="2:9" s="1" customFormat="1" hidden="1" x14ac:dyDescent="0.4">
      <c r="D60" s="1">
        <v>9</v>
      </c>
      <c r="I60" s="405"/>
    </row>
    <row r="61" spans="2:9" s="1" customFormat="1" hidden="1" x14ac:dyDescent="0.4">
      <c r="D61" s="1">
        <v>10</v>
      </c>
      <c r="I61" s="405"/>
    </row>
    <row r="62" spans="2:9" s="1" customFormat="1" hidden="1" x14ac:dyDescent="0.4">
      <c r="D62" s="1">
        <v>11</v>
      </c>
      <c r="I62" s="405"/>
    </row>
    <row r="63" spans="2:9" s="1" customFormat="1" hidden="1" x14ac:dyDescent="0.4">
      <c r="D63" s="1">
        <v>12</v>
      </c>
      <c r="I63" s="405"/>
    </row>
    <row r="64" spans="2:9" s="1" customFormat="1" hidden="1" x14ac:dyDescent="0.4">
      <c r="D64" s="1">
        <v>13</v>
      </c>
      <c r="I64" s="405"/>
    </row>
    <row r="65" spans="4:9" s="1" customFormat="1" hidden="1" x14ac:dyDescent="0.4">
      <c r="D65" s="1">
        <v>14</v>
      </c>
      <c r="I65" s="405"/>
    </row>
    <row r="66" spans="4:9" s="1" customFormat="1" hidden="1" x14ac:dyDescent="0.4">
      <c r="D66" s="1">
        <v>15</v>
      </c>
      <c r="I66" s="405"/>
    </row>
    <row r="67" spans="4:9" s="1" customFormat="1" hidden="1" x14ac:dyDescent="0.4">
      <c r="D67" s="1">
        <v>16</v>
      </c>
      <c r="I67" s="405"/>
    </row>
    <row r="68" spans="4:9" s="1" customFormat="1" hidden="1" x14ac:dyDescent="0.4">
      <c r="D68" s="1">
        <v>17</v>
      </c>
      <c r="I68" s="405"/>
    </row>
    <row r="69" spans="4:9" s="1" customFormat="1" hidden="1" x14ac:dyDescent="0.4">
      <c r="D69" s="1">
        <v>18</v>
      </c>
      <c r="I69" s="405"/>
    </row>
    <row r="70" spans="4:9" s="1" customFormat="1" hidden="1" x14ac:dyDescent="0.4">
      <c r="D70" s="1">
        <v>19</v>
      </c>
      <c r="I70" s="405"/>
    </row>
    <row r="71" spans="4:9" s="1" customFormat="1" hidden="1" x14ac:dyDescent="0.4">
      <c r="D71" s="1">
        <v>20</v>
      </c>
      <c r="I71" s="405"/>
    </row>
    <row r="72" spans="4:9" s="1" customFormat="1" hidden="1" x14ac:dyDescent="0.4">
      <c r="D72" s="1">
        <v>21</v>
      </c>
      <c r="I72" s="405"/>
    </row>
    <row r="73" spans="4:9" s="1" customFormat="1" hidden="1" x14ac:dyDescent="0.4">
      <c r="D73" s="1">
        <v>22</v>
      </c>
      <c r="I73" s="405"/>
    </row>
    <row r="74" spans="4:9" s="1" customFormat="1" hidden="1" x14ac:dyDescent="0.4">
      <c r="D74" s="1">
        <v>23</v>
      </c>
      <c r="I74" s="405"/>
    </row>
    <row r="75" spans="4:9" s="1" customFormat="1" hidden="1" x14ac:dyDescent="0.4">
      <c r="D75" s="1">
        <v>24</v>
      </c>
      <c r="I75" s="405"/>
    </row>
    <row r="76" spans="4:9" s="1" customFormat="1" hidden="1" x14ac:dyDescent="0.4">
      <c r="D76" s="1">
        <v>25</v>
      </c>
      <c r="I76" s="405"/>
    </row>
    <row r="77" spans="4:9" s="1" customFormat="1" hidden="1" x14ac:dyDescent="0.4">
      <c r="D77" s="1">
        <v>26</v>
      </c>
      <c r="I77" s="405"/>
    </row>
    <row r="78" spans="4:9" s="1" customFormat="1" hidden="1" x14ac:dyDescent="0.4">
      <c r="D78" s="1">
        <v>27</v>
      </c>
      <c r="I78" s="405"/>
    </row>
    <row r="79" spans="4:9" s="1" customFormat="1" hidden="1" x14ac:dyDescent="0.4">
      <c r="D79" s="1">
        <v>28</v>
      </c>
      <c r="I79" s="405"/>
    </row>
    <row r="80" spans="4:9" s="1" customFormat="1" hidden="1" x14ac:dyDescent="0.4">
      <c r="D80" s="1">
        <v>29</v>
      </c>
      <c r="I80" s="405"/>
    </row>
    <row r="81" spans="4:9" s="1" customFormat="1" hidden="1" x14ac:dyDescent="0.4">
      <c r="D81" s="1">
        <v>30</v>
      </c>
      <c r="I81" s="405"/>
    </row>
    <row r="82" spans="4:9" s="1" customFormat="1" hidden="1" x14ac:dyDescent="0.4">
      <c r="D82" s="1">
        <v>31</v>
      </c>
      <c r="I82" s="405"/>
    </row>
    <row r="83" spans="4:9" s="1" customFormat="1" hidden="1" x14ac:dyDescent="0.4">
      <c r="I83" s="405"/>
    </row>
    <row r="84" spans="4:9" s="1" customFormat="1" x14ac:dyDescent="0.4">
      <c r="I84" s="405"/>
    </row>
    <row r="85" spans="4:9" s="1" customFormat="1" x14ac:dyDescent="0.4">
      <c r="I85" s="405"/>
    </row>
    <row r="86" spans="4:9" s="1" customFormat="1" x14ac:dyDescent="0.4">
      <c r="I86" s="405"/>
    </row>
    <row r="87" spans="4:9" s="1" customFormat="1" x14ac:dyDescent="0.4">
      <c r="I87" s="405"/>
    </row>
    <row r="88" spans="4:9" s="1" customFormat="1" x14ac:dyDescent="0.4">
      <c r="I88" s="405"/>
    </row>
    <row r="89" spans="4:9" s="1" customFormat="1" x14ac:dyDescent="0.4">
      <c r="I89" s="405"/>
    </row>
    <row r="90" spans="4:9" s="1" customFormat="1" x14ac:dyDescent="0.4">
      <c r="I90" s="405"/>
    </row>
    <row r="91" spans="4:9" s="1" customFormat="1" x14ac:dyDescent="0.4">
      <c r="I91" s="405"/>
    </row>
    <row r="92" spans="4:9" s="1" customFormat="1" x14ac:dyDescent="0.4">
      <c r="I92" s="405"/>
    </row>
    <row r="93" spans="4:9" s="1" customFormat="1" x14ac:dyDescent="0.4">
      <c r="I93" s="405"/>
    </row>
    <row r="94" spans="4:9" s="1" customFormat="1" x14ac:dyDescent="0.4">
      <c r="I94" s="405"/>
    </row>
    <row r="95" spans="4:9" s="1" customFormat="1" x14ac:dyDescent="0.4">
      <c r="I95" s="405"/>
    </row>
    <row r="96" spans="4:9" s="1" customFormat="1" x14ac:dyDescent="0.4">
      <c r="I96" s="405"/>
    </row>
    <row r="97" spans="9:9" s="1" customFormat="1" x14ac:dyDescent="0.4">
      <c r="I97" s="405"/>
    </row>
    <row r="98" spans="9:9" s="1" customFormat="1" x14ac:dyDescent="0.4">
      <c r="I98" s="405"/>
    </row>
    <row r="99" spans="9:9" s="1" customFormat="1" x14ac:dyDescent="0.4">
      <c r="I99" s="405"/>
    </row>
    <row r="100" spans="9:9" s="1" customFormat="1" x14ac:dyDescent="0.4">
      <c r="I100" s="405"/>
    </row>
    <row r="101" spans="9:9" s="1" customFormat="1" x14ac:dyDescent="0.4">
      <c r="I101" s="405"/>
    </row>
    <row r="102" spans="9:9" s="1" customFormat="1" x14ac:dyDescent="0.4">
      <c r="I102" s="405"/>
    </row>
    <row r="103" spans="9:9" s="1" customFormat="1" x14ac:dyDescent="0.4">
      <c r="I103" s="405"/>
    </row>
    <row r="104" spans="9:9" s="1" customFormat="1" x14ac:dyDescent="0.4">
      <c r="I104" s="405"/>
    </row>
    <row r="105" spans="9:9" s="1" customFormat="1" x14ac:dyDescent="0.4">
      <c r="I105" s="405"/>
    </row>
    <row r="106" spans="9:9" s="1" customFormat="1" x14ac:dyDescent="0.4">
      <c r="I106" s="405"/>
    </row>
    <row r="107" spans="9:9" s="1" customFormat="1" x14ac:dyDescent="0.4">
      <c r="I107" s="405"/>
    </row>
    <row r="108" spans="9:9" s="1" customFormat="1" x14ac:dyDescent="0.4">
      <c r="I108" s="405"/>
    </row>
    <row r="109" spans="9:9" s="1" customFormat="1" x14ac:dyDescent="0.4">
      <c r="I109" s="405"/>
    </row>
    <row r="110" spans="9:9" s="1" customFormat="1" x14ac:dyDescent="0.4">
      <c r="I110" s="405"/>
    </row>
    <row r="111" spans="9:9" s="1" customFormat="1" x14ac:dyDescent="0.4">
      <c r="I111" s="405"/>
    </row>
    <row r="112" spans="9:9" s="1" customFormat="1" x14ac:dyDescent="0.4">
      <c r="I112" s="405"/>
    </row>
    <row r="113" spans="9:9" s="1" customFormat="1" x14ac:dyDescent="0.4">
      <c r="I113" s="405"/>
    </row>
    <row r="114" spans="9:9" s="1" customFormat="1" x14ac:dyDescent="0.4">
      <c r="I114" s="405"/>
    </row>
    <row r="115" spans="9:9" s="1" customFormat="1" x14ac:dyDescent="0.4">
      <c r="I115" s="405"/>
    </row>
    <row r="116" spans="9:9" s="1" customFormat="1" x14ac:dyDescent="0.4">
      <c r="I116" s="405"/>
    </row>
    <row r="117" spans="9:9" s="1" customFormat="1" x14ac:dyDescent="0.4">
      <c r="I117" s="405"/>
    </row>
    <row r="118" spans="9:9" s="1" customFormat="1" x14ac:dyDescent="0.4">
      <c r="I118" s="405"/>
    </row>
    <row r="119" spans="9:9" s="1" customFormat="1" x14ac:dyDescent="0.4">
      <c r="I119" s="405"/>
    </row>
    <row r="120" spans="9:9" s="1" customFormat="1" x14ac:dyDescent="0.4">
      <c r="I120" s="405"/>
    </row>
    <row r="121" spans="9:9" s="1" customFormat="1" x14ac:dyDescent="0.4">
      <c r="I121" s="405"/>
    </row>
    <row r="122" spans="9:9" s="1" customFormat="1" x14ac:dyDescent="0.4">
      <c r="I122" s="405"/>
    </row>
    <row r="123" spans="9:9" s="1" customFormat="1" x14ac:dyDescent="0.4">
      <c r="I123" s="405"/>
    </row>
    <row r="124" spans="9:9" s="1" customFormat="1" x14ac:dyDescent="0.4">
      <c r="I124" s="405"/>
    </row>
    <row r="125" spans="9:9" s="1" customFormat="1" x14ac:dyDescent="0.4">
      <c r="I125" s="405"/>
    </row>
    <row r="126" spans="9:9" s="1" customFormat="1" x14ac:dyDescent="0.4">
      <c r="I126" s="405"/>
    </row>
    <row r="127" spans="9:9" s="1" customFormat="1" x14ac:dyDescent="0.4">
      <c r="I127" s="405"/>
    </row>
    <row r="128" spans="9:9" s="1" customFormat="1" x14ac:dyDescent="0.4">
      <c r="I128" s="405"/>
    </row>
    <row r="129" spans="9:9" s="1" customFormat="1" x14ac:dyDescent="0.4">
      <c r="I129" s="405"/>
    </row>
    <row r="130" spans="9:9" s="1" customFormat="1" x14ac:dyDescent="0.4">
      <c r="I130" s="405"/>
    </row>
    <row r="131" spans="9:9" s="1" customFormat="1" x14ac:dyDescent="0.4">
      <c r="I131" s="405"/>
    </row>
    <row r="132" spans="9:9" s="1" customFormat="1" x14ac:dyDescent="0.4">
      <c r="I132" s="405"/>
    </row>
    <row r="133" spans="9:9" s="1" customFormat="1" x14ac:dyDescent="0.4">
      <c r="I133" s="405"/>
    </row>
    <row r="134" spans="9:9" s="1" customFormat="1" x14ac:dyDescent="0.4">
      <c r="I134" s="405"/>
    </row>
    <row r="135" spans="9:9" s="1" customFormat="1" x14ac:dyDescent="0.4">
      <c r="I135" s="405"/>
    </row>
    <row r="136" spans="9:9" s="1" customFormat="1" x14ac:dyDescent="0.4">
      <c r="I136" s="405"/>
    </row>
    <row r="137" spans="9:9" s="1" customFormat="1" x14ac:dyDescent="0.4">
      <c r="I137" s="405"/>
    </row>
    <row r="138" spans="9:9" s="1" customFormat="1" x14ac:dyDescent="0.4">
      <c r="I138" s="405"/>
    </row>
    <row r="139" spans="9:9" s="1" customFormat="1" x14ac:dyDescent="0.4">
      <c r="I139" s="405"/>
    </row>
    <row r="140" spans="9:9" s="1" customFormat="1" x14ac:dyDescent="0.4">
      <c r="I140" s="405"/>
    </row>
    <row r="141" spans="9:9" s="1" customFormat="1" x14ac:dyDescent="0.4">
      <c r="I141" s="405"/>
    </row>
    <row r="142" spans="9:9" s="1" customFormat="1" x14ac:dyDescent="0.4">
      <c r="I142" s="405"/>
    </row>
    <row r="143" spans="9:9" s="1" customFormat="1" x14ac:dyDescent="0.4">
      <c r="I143" s="405"/>
    </row>
    <row r="144" spans="9:9" s="1" customFormat="1" x14ac:dyDescent="0.4">
      <c r="I144" s="405"/>
    </row>
    <row r="145" spans="9:9" s="1" customFormat="1" x14ac:dyDescent="0.4">
      <c r="I145" s="405"/>
    </row>
    <row r="146" spans="9:9" s="1" customFormat="1" x14ac:dyDescent="0.4">
      <c r="I146" s="405"/>
    </row>
    <row r="147" spans="9:9" s="1" customFormat="1" x14ac:dyDescent="0.4">
      <c r="I147" s="405"/>
    </row>
    <row r="148" spans="9:9" s="1" customFormat="1" x14ac:dyDescent="0.4">
      <c r="I148" s="405"/>
    </row>
    <row r="149" spans="9:9" s="1" customFormat="1" x14ac:dyDescent="0.4">
      <c r="I149" s="405"/>
    </row>
    <row r="150" spans="9:9" s="1" customFormat="1" x14ac:dyDescent="0.4">
      <c r="I150" s="405"/>
    </row>
    <row r="151" spans="9:9" s="1" customFormat="1" x14ac:dyDescent="0.4">
      <c r="I151" s="405"/>
    </row>
    <row r="152" spans="9:9" s="1" customFormat="1" x14ac:dyDescent="0.4">
      <c r="I152" s="405"/>
    </row>
    <row r="153" spans="9:9" s="1" customFormat="1" x14ac:dyDescent="0.4">
      <c r="I153" s="405"/>
    </row>
    <row r="154" spans="9:9" s="1" customFormat="1" x14ac:dyDescent="0.4">
      <c r="I154" s="405"/>
    </row>
    <row r="155" spans="9:9" s="1" customFormat="1" x14ac:dyDescent="0.4">
      <c r="I155" s="405"/>
    </row>
    <row r="156" spans="9:9" s="1" customFormat="1" x14ac:dyDescent="0.4">
      <c r="I156" s="405"/>
    </row>
    <row r="157" spans="9:9" s="1" customFormat="1" x14ac:dyDescent="0.4">
      <c r="I157" s="405"/>
    </row>
    <row r="158" spans="9:9" s="1" customFormat="1" x14ac:dyDescent="0.4">
      <c r="I158" s="405"/>
    </row>
    <row r="159" spans="9:9" s="1" customFormat="1" x14ac:dyDescent="0.4">
      <c r="I159" s="405"/>
    </row>
    <row r="160" spans="9:9" s="1" customFormat="1" x14ac:dyDescent="0.4">
      <c r="I160" s="405"/>
    </row>
    <row r="161" spans="2:9" s="1" customFormat="1" x14ac:dyDescent="0.4">
      <c r="I161" s="405"/>
    </row>
    <row r="162" spans="2:9" s="1" customFormat="1" x14ac:dyDescent="0.4">
      <c r="I162" s="405"/>
    </row>
    <row r="163" spans="2:9" s="1" customFormat="1" x14ac:dyDescent="0.4">
      <c r="I163" s="405"/>
    </row>
    <row r="164" spans="2:9" s="1" customFormat="1" x14ac:dyDescent="0.4">
      <c r="I164" s="405"/>
    </row>
    <row r="165" spans="2:9" s="1" customFormat="1" x14ac:dyDescent="0.4">
      <c r="I165" s="405"/>
    </row>
    <row r="166" spans="2:9" s="1" customFormat="1" x14ac:dyDescent="0.4">
      <c r="I166" s="405"/>
    </row>
    <row r="167" spans="2:9" s="1" customFormat="1" x14ac:dyDescent="0.4">
      <c r="I167" s="405"/>
    </row>
    <row r="168" spans="2:9" s="1" customFormat="1" x14ac:dyDescent="0.4">
      <c r="I168" s="405"/>
    </row>
    <row r="169" spans="2:9" s="1" customFormat="1" x14ac:dyDescent="0.4">
      <c r="I169" s="405"/>
    </row>
    <row r="170" spans="2:9" s="1" customFormat="1" x14ac:dyDescent="0.4">
      <c r="I170" s="405"/>
    </row>
    <row r="171" spans="2:9" s="1" customFormat="1" x14ac:dyDescent="0.4">
      <c r="I171" s="405"/>
    </row>
    <row r="172" spans="2:9" s="1" customFormat="1" x14ac:dyDescent="0.4">
      <c r="B172"/>
      <c r="C172"/>
      <c r="D172"/>
      <c r="E172"/>
      <c r="F172"/>
      <c r="G172"/>
      <c r="H172"/>
      <c r="I172" s="405"/>
    </row>
  </sheetData>
  <sheetProtection password="F446" sheet="1" objects="1" scenarios="1"/>
  <mergeCells count="55">
    <mergeCell ref="C46:F46"/>
    <mergeCell ref="C45:F45"/>
    <mergeCell ref="K22:L22"/>
    <mergeCell ref="C47:F47"/>
    <mergeCell ref="C11:N11"/>
    <mergeCell ref="B30:E30"/>
    <mergeCell ref="C12:O12"/>
    <mergeCell ref="C13:O13"/>
    <mergeCell ref="C16:D16"/>
    <mergeCell ref="E16:H16"/>
    <mergeCell ref="M16:N16"/>
    <mergeCell ref="K20:N20"/>
    <mergeCell ref="K19:N19"/>
    <mergeCell ref="C15:D15"/>
    <mergeCell ref="I16:L16"/>
    <mergeCell ref="I17:O17"/>
    <mergeCell ref="C9:O9"/>
    <mergeCell ref="C10:E10"/>
    <mergeCell ref="F10:G10"/>
    <mergeCell ref="J10:K10"/>
    <mergeCell ref="M10:N10"/>
    <mergeCell ref="H10:I10"/>
    <mergeCell ref="C34:E34"/>
    <mergeCell ref="C32:E32"/>
    <mergeCell ref="M36:N36"/>
    <mergeCell ref="M35:N35"/>
    <mergeCell ref="M34:N34"/>
    <mergeCell ref="M33:N33"/>
    <mergeCell ref="M32:N32"/>
    <mergeCell ref="J33:K33"/>
    <mergeCell ref="J32:K32"/>
    <mergeCell ref="J36:K36"/>
    <mergeCell ref="J35:K35"/>
    <mergeCell ref="J34:K34"/>
    <mergeCell ref="J42:K42"/>
    <mergeCell ref="M42:N42"/>
    <mergeCell ref="C36:E36"/>
    <mergeCell ref="J39:K39"/>
    <mergeCell ref="M39:N39"/>
    <mergeCell ref="Q15:R16"/>
    <mergeCell ref="P29:S29"/>
    <mergeCell ref="J45:K45"/>
    <mergeCell ref="M45:N45"/>
    <mergeCell ref="C14:O14"/>
    <mergeCell ref="G15:O15"/>
    <mergeCell ref="E15:F15"/>
    <mergeCell ref="J40:K40"/>
    <mergeCell ref="M40:N40"/>
    <mergeCell ref="J41:K41"/>
    <mergeCell ref="M41:N41"/>
    <mergeCell ref="J31:O31"/>
    <mergeCell ref="J37:K37"/>
    <mergeCell ref="M37:N37"/>
    <mergeCell ref="J38:K38"/>
    <mergeCell ref="M38:N38"/>
  </mergeCells>
  <phoneticPr fontId="3"/>
  <conditionalFormatting sqref="C9:O9 C10:G10 J10:K10 M10:N10 C11:O12 I16:L16 M16:N16 K16">
    <cfRule type="containsBlanks" dxfId="150" priority="25">
      <formula>LEN(TRIM(C9))=0</formula>
    </cfRule>
  </conditionalFormatting>
  <conditionalFormatting sqref="E16:H16">
    <cfRule type="containsBlanks" dxfId="149" priority="21">
      <formula>LEN(TRIM(E16))=0</formula>
    </cfRule>
  </conditionalFormatting>
  <conditionalFormatting sqref="C13:O13">
    <cfRule type="containsBlanks" dxfId="148" priority="23">
      <formula>LEN(TRIM(C13))=0</formula>
    </cfRule>
  </conditionalFormatting>
  <conditionalFormatting sqref="C16:D16">
    <cfRule type="containsBlanks" dxfId="147" priority="22">
      <formula>LEN(TRIM(C16))=0</formula>
    </cfRule>
  </conditionalFormatting>
  <conditionalFormatting sqref="K19">
    <cfRule type="expression" dxfId="146" priority="20">
      <formula>$K$19&lt;&gt;""</formula>
    </cfRule>
  </conditionalFormatting>
  <conditionalFormatting sqref="K20">
    <cfRule type="expression" dxfId="145" priority="18">
      <formula>$K$20=0</formula>
    </cfRule>
  </conditionalFormatting>
  <conditionalFormatting sqref="K20:N20">
    <cfRule type="expression" dxfId="144" priority="19">
      <formula>$K$20&lt;&gt;""</formula>
    </cfRule>
  </conditionalFormatting>
  <conditionalFormatting sqref="K19:N19">
    <cfRule type="containsBlanks" dxfId="143" priority="17">
      <formula>LEN(TRIM(K19))=0</formula>
    </cfRule>
  </conditionalFormatting>
  <conditionalFormatting sqref="C14">
    <cfRule type="expression" dxfId="142" priority="15">
      <formula>$C$13="別　居"</formula>
    </cfRule>
  </conditionalFormatting>
  <conditionalFormatting sqref="C14:O14">
    <cfRule type="expression" dxfId="141" priority="3">
      <formula>$C$14&lt;&gt;""</formula>
    </cfRule>
    <cfRule type="expression" dxfId="140" priority="13">
      <formula>$C$13="同　居"</formula>
    </cfRule>
  </conditionalFormatting>
  <conditionalFormatting sqref="C15:D15">
    <cfRule type="expression" dxfId="139" priority="2">
      <formula>$C$15&lt;&gt;""</formula>
    </cfRule>
    <cfRule type="expression" dxfId="138" priority="11">
      <formula>$C$13="同　居"</formula>
    </cfRule>
    <cfRule type="expression" dxfId="137" priority="12">
      <formula>$C$13="別　居"</formula>
    </cfRule>
  </conditionalFormatting>
  <conditionalFormatting sqref="G15">
    <cfRule type="expression" dxfId="136" priority="9">
      <formula>$C$13="同　居"</formula>
    </cfRule>
    <cfRule type="expression" dxfId="135" priority="10">
      <formula>$C$15="有"</formula>
    </cfRule>
  </conditionalFormatting>
  <conditionalFormatting sqref="E15:F15">
    <cfRule type="expression" dxfId="134" priority="6">
      <formula>$C$15="無"</formula>
    </cfRule>
    <cfRule type="expression" dxfId="133" priority="7">
      <formula>$C$13="同　居"</formula>
    </cfRule>
    <cfRule type="expression" dxfId="132" priority="8">
      <formula>$C$15="有"</formula>
    </cfRule>
  </conditionalFormatting>
  <conditionalFormatting sqref="G15:O15">
    <cfRule type="expression" dxfId="131" priority="1">
      <formula>$G$15&lt;&gt;""</formula>
    </cfRule>
    <cfRule type="expression" dxfId="130" priority="5">
      <formula>$C$15="無"</formula>
    </cfRule>
  </conditionalFormatting>
  <dataValidations count="11">
    <dataValidation type="list" allowBlank="1" showInputMessage="1" showErrorMessage="1" sqref="C10">
      <formula1>$C$52:$C$55</formula1>
    </dataValidation>
    <dataValidation type="whole" allowBlank="1" showInputMessage="1" showErrorMessage="1" sqref="C11:N11 F10:G10 J10:K10 M10:N10">
      <formula1>0</formula1>
      <formula2>999999999999</formula2>
    </dataValidation>
    <dataValidation type="list" allowBlank="1" showInputMessage="1" showErrorMessage="1" sqref="C13:O13">
      <formula1>"同　居,別　居"</formula1>
    </dataValidation>
    <dataValidation type="list" allowBlank="1" showInputMessage="1" showErrorMessage="1" sqref="C16:D16">
      <formula1>"〇"</formula1>
    </dataValidation>
    <dataValidation type="textLength" allowBlank="1" showInputMessage="1" showErrorMessage="1" sqref="C12:O12">
      <formula1>0</formula1>
      <formula2>12</formula2>
    </dataValidation>
    <dataValidation type="list" allowBlank="1" showInputMessage="1" showErrorMessage="1" sqref="G15">
      <formula1>"配偶者,30~70歳の方,留学,障がい者,38万円以上の送金"</formula1>
    </dataValidation>
    <dataValidation type="list" allowBlank="1" showInputMessage="1" showErrorMessage="1" sqref="C15">
      <formula1>"有,無"</formula1>
    </dataValidation>
    <dataValidation type="list" errorStyle="warning" allowBlank="1" showInputMessage="1" showErrorMessage="1" sqref="I16:L16">
      <formula1>INDIRECT(C16)</formula1>
    </dataValidation>
    <dataValidation type="list" errorStyle="warning" allowBlank="1" showInputMessage="1" error="種別・等級を確認してね" sqref="M16:N16">
      <formula1>INDIRECT(I16)</formula1>
    </dataValidation>
    <dataValidation type="list" allowBlank="1" showInputMessage="1" showErrorMessage="1" sqref="U14">
      <formula1>INDIRECT(C16)</formula1>
    </dataValidation>
    <dataValidation type="list" allowBlank="1" showInputMessage="1" showErrorMessage="1" sqref="V14">
      <formula1>INDIRECT(U14)</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64"/>
  <sheetViews>
    <sheetView workbookViewId="0">
      <selection activeCell="C10" sqref="C10"/>
    </sheetView>
  </sheetViews>
  <sheetFormatPr defaultRowHeight="18.75" x14ac:dyDescent="0.4"/>
  <cols>
    <col min="1" max="1" width="2.625" style="1" customWidth="1"/>
    <col min="2" max="2" width="3.625" style="1" customWidth="1"/>
    <col min="3" max="3" width="29.75" style="1" customWidth="1"/>
    <col min="4" max="15" width="4.125" style="1" customWidth="1"/>
    <col min="16" max="19" width="9" style="1" customWidth="1"/>
    <col min="20" max="36" width="4" style="1" customWidth="1"/>
    <col min="37" max="37" width="9" style="1" customWidth="1"/>
    <col min="38" max="16384" width="9" style="1"/>
  </cols>
  <sheetData>
    <row r="1" spans="1:15" ht="16.5" customHeight="1" x14ac:dyDescent="0.4"/>
    <row r="5" spans="1:15" ht="6" customHeight="1" x14ac:dyDescent="0.4"/>
    <row r="6" spans="1:15" ht="24" x14ac:dyDescent="0.4">
      <c r="B6" s="266" t="s">
        <v>709</v>
      </c>
      <c r="C6" s="266"/>
      <c r="D6" s="266"/>
      <c r="E6" s="266"/>
      <c r="F6" s="266"/>
      <c r="G6" s="266"/>
    </row>
    <row r="7" spans="1:15" ht="10.5" customHeight="1" x14ac:dyDescent="0.4">
      <c r="C7" s="2"/>
      <c r="D7" s="2"/>
    </row>
    <row r="8" spans="1:15" ht="18" customHeight="1" x14ac:dyDescent="0.4">
      <c r="A8" s="357" t="s">
        <v>726</v>
      </c>
      <c r="B8" s="357"/>
      <c r="C8" s="2"/>
      <c r="D8" s="2"/>
    </row>
    <row r="9" spans="1:15" ht="3" customHeight="1" x14ac:dyDescent="0.4">
      <c r="B9" s="2"/>
      <c r="C9" s="2"/>
      <c r="D9" s="2"/>
    </row>
    <row r="10" spans="1:15" ht="21.75" customHeight="1" x14ac:dyDescent="0.4">
      <c r="B10" s="536">
        <v>1</v>
      </c>
      <c r="C10" s="198" t="s">
        <v>160</v>
      </c>
      <c r="D10" s="530"/>
      <c r="E10" s="530"/>
      <c r="F10" s="530"/>
      <c r="G10" s="530"/>
      <c r="H10" s="530"/>
      <c r="I10" s="530"/>
      <c r="J10" s="530"/>
      <c r="K10" s="530"/>
      <c r="L10" s="530"/>
      <c r="M10" s="530"/>
      <c r="N10" s="530"/>
      <c r="O10" s="530"/>
    </row>
    <row r="11" spans="1:15" ht="28.5" customHeight="1" x14ac:dyDescent="0.4">
      <c r="B11" s="536"/>
      <c r="C11" s="198" t="s">
        <v>77</v>
      </c>
      <c r="D11" s="530"/>
      <c r="E11" s="530"/>
      <c r="F11" s="530"/>
      <c r="G11" s="530"/>
      <c r="H11" s="530"/>
      <c r="I11" s="530"/>
      <c r="J11" s="530"/>
      <c r="K11" s="530"/>
      <c r="L11" s="530"/>
      <c r="M11" s="530"/>
      <c r="N11" s="530"/>
      <c r="O11" s="530"/>
    </row>
    <row r="12" spans="1:15" ht="25.5" customHeight="1" x14ac:dyDescent="0.4">
      <c r="B12" s="512">
        <v>2</v>
      </c>
      <c r="C12" s="198" t="s">
        <v>126</v>
      </c>
      <c r="D12" s="530"/>
      <c r="E12" s="530"/>
      <c r="F12" s="530"/>
      <c r="G12" s="530"/>
      <c r="H12" s="514" t="s">
        <v>332</v>
      </c>
      <c r="I12" s="530"/>
      <c r="J12" s="530"/>
      <c r="K12" s="514" t="s">
        <v>330</v>
      </c>
      <c r="L12" s="530"/>
      <c r="M12" s="530"/>
      <c r="N12" s="514" t="s">
        <v>407</v>
      </c>
      <c r="O12" s="200"/>
    </row>
    <row r="13" spans="1:15" ht="25.5" customHeight="1" x14ac:dyDescent="0.4">
      <c r="B13" s="512">
        <v>3</v>
      </c>
      <c r="C13" s="198" t="s">
        <v>161</v>
      </c>
      <c r="D13" s="540"/>
      <c r="E13" s="540"/>
      <c r="F13" s="540"/>
      <c r="G13" s="514" t="s">
        <v>265</v>
      </c>
      <c r="H13" s="540"/>
      <c r="I13" s="540"/>
      <c r="J13" s="540"/>
      <c r="K13" s="514" t="s">
        <v>265</v>
      </c>
      <c r="L13" s="540"/>
      <c r="M13" s="540"/>
      <c r="N13" s="540"/>
      <c r="O13" s="200"/>
    </row>
    <row r="14" spans="1:15" ht="25.5" customHeight="1" x14ac:dyDescent="0.4">
      <c r="B14" s="512">
        <v>4</v>
      </c>
      <c r="C14" s="515" t="s">
        <v>62</v>
      </c>
      <c r="D14" s="541"/>
      <c r="E14" s="541"/>
      <c r="F14" s="541"/>
      <c r="G14" s="541"/>
      <c r="H14" s="541"/>
      <c r="I14" s="541"/>
      <c r="J14" s="541"/>
      <c r="K14" s="541"/>
      <c r="L14" s="541"/>
      <c r="M14" s="541"/>
      <c r="N14" s="541"/>
      <c r="O14" s="541"/>
    </row>
    <row r="15" spans="1:15" ht="15.75" customHeight="1" x14ac:dyDescent="0.4">
      <c r="B15" s="536">
        <v>5</v>
      </c>
      <c r="C15" s="537" t="s">
        <v>853</v>
      </c>
      <c r="D15" s="530"/>
      <c r="E15" s="530"/>
      <c r="F15" s="530"/>
      <c r="G15" s="530"/>
      <c r="H15" s="530"/>
      <c r="I15" s="530"/>
      <c r="J15" s="530"/>
      <c r="K15" s="530"/>
      <c r="L15" s="530"/>
      <c r="M15" s="542" t="b">
        <v>0</v>
      </c>
      <c r="N15" s="542"/>
      <c r="O15" s="542"/>
    </row>
    <row r="16" spans="1:15" ht="18.75" customHeight="1" x14ac:dyDescent="0.4">
      <c r="B16" s="536"/>
      <c r="C16" s="537"/>
      <c r="D16" s="538"/>
      <c r="E16" s="538"/>
      <c r="F16" s="538"/>
      <c r="G16" s="538"/>
      <c r="H16" s="538"/>
      <c r="I16" s="538"/>
      <c r="J16" s="538"/>
      <c r="K16" s="538"/>
      <c r="L16" s="538"/>
      <c r="M16" s="538"/>
      <c r="N16" s="538"/>
      <c r="O16" s="538"/>
    </row>
    <row r="17" spans="1:19" ht="25.5" customHeight="1" x14ac:dyDescent="0.4">
      <c r="B17" s="512">
        <v>6</v>
      </c>
      <c r="C17" s="198" t="s">
        <v>479</v>
      </c>
      <c r="D17" s="540"/>
      <c r="E17" s="540"/>
      <c r="F17" s="540"/>
      <c r="G17" s="540"/>
      <c r="H17" s="540"/>
      <c r="I17" s="540"/>
      <c r="J17" s="540"/>
      <c r="K17" s="540"/>
      <c r="L17" s="540"/>
      <c r="M17" s="540"/>
      <c r="N17" s="540"/>
      <c r="O17" s="540"/>
    </row>
    <row r="18" spans="1:19" ht="25.5" customHeight="1" x14ac:dyDescent="0.4">
      <c r="B18" s="513"/>
      <c r="C18" s="516"/>
      <c r="D18" s="539"/>
      <c r="E18" s="539"/>
      <c r="F18" s="539"/>
      <c r="G18" s="539"/>
      <c r="H18" s="539"/>
      <c r="I18" s="539"/>
      <c r="J18" s="539"/>
      <c r="K18" s="539"/>
      <c r="L18" s="539"/>
      <c r="M18" s="539"/>
      <c r="N18" s="539"/>
      <c r="O18" s="539"/>
    </row>
    <row r="19" spans="1:19" ht="11.25" customHeight="1" x14ac:dyDescent="0.4"/>
    <row r="20" spans="1:19" ht="11.25" customHeight="1" x14ac:dyDescent="0.4"/>
    <row r="21" spans="1:19" ht="24" x14ac:dyDescent="0.4">
      <c r="A21" s="431" t="s">
        <v>370</v>
      </c>
      <c r="B21" s="2"/>
    </row>
    <row r="22" spans="1:19" x14ac:dyDescent="0.4">
      <c r="B22" s="3" t="s">
        <v>410</v>
      </c>
      <c r="D22" s="185"/>
      <c r="E22" s="185"/>
      <c r="F22" s="185"/>
      <c r="G22" s="185"/>
      <c r="H22" s="185"/>
      <c r="I22" s="185"/>
      <c r="J22" s="185"/>
      <c r="K22" s="185"/>
      <c r="L22" s="185"/>
      <c r="M22" s="185"/>
      <c r="N22" s="185"/>
      <c r="O22" s="185"/>
    </row>
    <row r="23" spans="1:19" ht="27.75" customHeight="1" x14ac:dyDescent="0.4">
      <c r="B23" s="206">
        <v>1</v>
      </c>
      <c r="C23" s="193" t="s">
        <v>77</v>
      </c>
      <c r="D23" s="533"/>
      <c r="E23" s="534"/>
      <c r="F23" s="534"/>
      <c r="G23" s="534"/>
      <c r="H23" s="534"/>
      <c r="I23" s="534"/>
      <c r="J23" s="534"/>
      <c r="K23" s="534"/>
      <c r="L23" s="534"/>
      <c r="M23" s="534"/>
      <c r="N23" s="534"/>
      <c r="O23" s="535"/>
    </row>
    <row r="24" spans="1:19" ht="27.75" customHeight="1" x14ac:dyDescent="0.4">
      <c r="B24" s="206">
        <v>2</v>
      </c>
      <c r="C24" s="193" t="s">
        <v>174</v>
      </c>
      <c r="D24" s="533"/>
      <c r="E24" s="534"/>
      <c r="F24" s="534"/>
      <c r="G24" s="534"/>
      <c r="H24" s="534"/>
      <c r="I24" s="534"/>
      <c r="J24" s="534"/>
      <c r="K24" s="534"/>
      <c r="L24" s="534"/>
      <c r="M24" s="534"/>
      <c r="N24" s="534"/>
      <c r="O24" s="535"/>
    </row>
    <row r="25" spans="1:19" ht="27.75" customHeight="1" x14ac:dyDescent="0.4">
      <c r="B25" s="206">
        <v>3</v>
      </c>
      <c r="C25" s="193" t="s">
        <v>140</v>
      </c>
      <c r="D25" s="533"/>
      <c r="E25" s="534"/>
      <c r="F25" s="534"/>
      <c r="G25" s="534"/>
      <c r="H25" s="534"/>
      <c r="I25" s="534"/>
      <c r="J25" s="534"/>
      <c r="K25" s="534"/>
      <c r="L25" s="534"/>
      <c r="M25" s="534"/>
      <c r="N25" s="534"/>
      <c r="O25" s="535"/>
      <c r="Q25" s="529" t="s">
        <v>486</v>
      </c>
      <c r="R25" s="529"/>
      <c r="S25" s="529"/>
    </row>
    <row r="26" spans="1:19" ht="27.75" customHeight="1" x14ac:dyDescent="0.4">
      <c r="B26" s="206">
        <v>4</v>
      </c>
      <c r="C26" s="193" t="s">
        <v>161</v>
      </c>
      <c r="D26" s="531"/>
      <c r="E26" s="532"/>
      <c r="F26" s="532"/>
      <c r="G26" s="183" t="s">
        <v>265</v>
      </c>
      <c r="H26" s="532"/>
      <c r="I26" s="532"/>
      <c r="J26" s="532"/>
      <c r="K26" s="183" t="s">
        <v>265</v>
      </c>
      <c r="L26" s="532"/>
      <c r="M26" s="532"/>
      <c r="N26" s="532"/>
      <c r="O26" s="184"/>
      <c r="Q26" s="528" t="s">
        <v>711</v>
      </c>
      <c r="R26" s="528"/>
      <c r="S26" s="528"/>
    </row>
    <row r="28" spans="1:19" ht="24" x14ac:dyDescent="0.4">
      <c r="A28" s="431" t="s">
        <v>801</v>
      </c>
      <c r="B28" s="336"/>
    </row>
    <row r="29" spans="1:19" x14ac:dyDescent="0.4">
      <c r="B29" s="196" t="s">
        <v>703</v>
      </c>
    </row>
    <row r="30" spans="1:19" ht="33.75" customHeight="1" x14ac:dyDescent="0.4">
      <c r="B30" s="293" t="str">
        <f>IF(C30="給与から差し引き（特別徴収）",1,IF(C30="自分で納付（普通徴収）",2,""))</f>
        <v/>
      </c>
      <c r="C30" s="483"/>
    </row>
    <row r="31" spans="1:19" ht="24" customHeight="1" x14ac:dyDescent="0.4"/>
    <row r="32" spans="1:19" ht="23.25" customHeight="1" x14ac:dyDescent="0.4"/>
    <row r="33" ht="23.25" customHeight="1" x14ac:dyDescent="0.4"/>
    <row r="34" ht="15.75" customHeight="1" x14ac:dyDescent="0.4"/>
    <row r="35" ht="15.75" customHeight="1" x14ac:dyDescent="0.4"/>
    <row r="36" ht="15.75" customHeight="1" x14ac:dyDescent="0.4"/>
    <row r="37" ht="15.75" customHeight="1" x14ac:dyDescent="0.4"/>
    <row r="38" ht="15.75" customHeight="1" x14ac:dyDescent="0.4"/>
    <row r="39" ht="15.75" customHeight="1" x14ac:dyDescent="0.4"/>
    <row r="40" ht="15.75" customHeight="1" x14ac:dyDescent="0.4"/>
    <row r="41" ht="15.75" customHeight="1" x14ac:dyDescent="0.4"/>
    <row r="42" ht="15.75" customHeight="1" x14ac:dyDescent="0.4"/>
    <row r="43" ht="15.75" customHeight="1" x14ac:dyDescent="0.4"/>
    <row r="44" ht="15.75" customHeight="1" x14ac:dyDescent="0.4"/>
    <row r="45" ht="15.75" customHeight="1" x14ac:dyDescent="0.4"/>
    <row r="46" ht="15.75" customHeight="1" x14ac:dyDescent="0.4"/>
    <row r="47" ht="15.75" customHeight="1" x14ac:dyDescent="0.4"/>
    <row r="48" ht="15.75" customHeight="1" x14ac:dyDescent="0.4"/>
    <row r="49" ht="15.75" customHeight="1" x14ac:dyDescent="0.4"/>
    <row r="50" ht="15.75" customHeight="1" x14ac:dyDescent="0.4"/>
    <row r="51" ht="15.75" customHeight="1" x14ac:dyDescent="0.4"/>
    <row r="52" ht="15.75" customHeight="1" x14ac:dyDescent="0.4"/>
    <row r="53" ht="15.75" customHeight="1" x14ac:dyDescent="0.4"/>
    <row r="54" ht="15.75" customHeight="1" x14ac:dyDescent="0.4"/>
    <row r="55" ht="15.75" customHeight="1" x14ac:dyDescent="0.4"/>
    <row r="56" ht="15.75" customHeight="1" x14ac:dyDescent="0.4"/>
    <row r="57" ht="15.75" customHeight="1" x14ac:dyDescent="0.4"/>
    <row r="58" ht="15.75" customHeight="1" x14ac:dyDescent="0.4"/>
    <row r="59" ht="15.75" customHeight="1" x14ac:dyDescent="0.4"/>
    <row r="60" ht="15.75" customHeight="1" x14ac:dyDescent="0.4"/>
    <row r="61" ht="15.75" customHeight="1" x14ac:dyDescent="0.4"/>
    <row r="62" ht="15.75" customHeight="1" x14ac:dyDescent="0.4"/>
    <row r="63" ht="15.75" customHeight="1" x14ac:dyDescent="0.4"/>
    <row r="64" ht="15.75" customHeight="1" x14ac:dyDescent="0.4"/>
  </sheetData>
  <sheetProtection password="F446" sheet="1" objects="1" scenarios="1"/>
  <mergeCells count="26">
    <mergeCell ref="B10:B11"/>
    <mergeCell ref="B15:B16"/>
    <mergeCell ref="C15:C16"/>
    <mergeCell ref="D16:O16"/>
    <mergeCell ref="D18:O18"/>
    <mergeCell ref="D13:F13"/>
    <mergeCell ref="H13:J13"/>
    <mergeCell ref="L13:N13"/>
    <mergeCell ref="D14:O14"/>
    <mergeCell ref="D17:O17"/>
    <mergeCell ref="D15:L15"/>
    <mergeCell ref="M15:O15"/>
    <mergeCell ref="Q26:S26"/>
    <mergeCell ref="Q25:S25"/>
    <mergeCell ref="D10:O10"/>
    <mergeCell ref="D11:O11"/>
    <mergeCell ref="D12:E12"/>
    <mergeCell ref="F12:G12"/>
    <mergeCell ref="I12:J12"/>
    <mergeCell ref="L12:M12"/>
    <mergeCell ref="D26:F26"/>
    <mergeCell ref="H26:J26"/>
    <mergeCell ref="L26:N26"/>
    <mergeCell ref="D23:O23"/>
    <mergeCell ref="D24:O24"/>
    <mergeCell ref="D25:O25"/>
  </mergeCells>
  <phoneticPr fontId="3"/>
  <conditionalFormatting sqref="D10:O11 D12:G12 I12 H13 L12:L13 D13:D17">
    <cfRule type="containsBlanks" dxfId="219" priority="12">
      <formula>LEN(TRIM(D10))=0</formula>
    </cfRule>
  </conditionalFormatting>
  <conditionalFormatting sqref="D23:O25">
    <cfRule type="containsBlanks" dxfId="218" priority="8">
      <formula>LEN(TRIM(D23))=0</formula>
    </cfRule>
  </conditionalFormatting>
  <conditionalFormatting sqref="D26">
    <cfRule type="containsBlanks" dxfId="217" priority="7">
      <formula>LEN(TRIM(D26))=0</formula>
    </cfRule>
  </conditionalFormatting>
  <conditionalFormatting sqref="H26">
    <cfRule type="containsBlanks" dxfId="216" priority="6">
      <formula>LEN(TRIM(H26))=0</formula>
    </cfRule>
  </conditionalFormatting>
  <conditionalFormatting sqref="L26">
    <cfRule type="containsBlanks" dxfId="215" priority="5">
      <formula>LEN(TRIM(L26))=0</formula>
    </cfRule>
  </conditionalFormatting>
  <conditionalFormatting sqref="C30">
    <cfRule type="containsBlanks" dxfId="214" priority="4">
      <formula>LEN(TRIM(C30))=0</formula>
    </cfRule>
  </conditionalFormatting>
  <conditionalFormatting sqref="D16:O16">
    <cfRule type="expression" dxfId="213" priority="3">
      <formula>$M$15=TRUE</formula>
    </cfRule>
  </conditionalFormatting>
  <conditionalFormatting sqref="D15:L15">
    <cfRule type="expression" dxfId="212" priority="1">
      <formula>$D$16&lt;&gt;""</formula>
    </cfRule>
    <cfRule type="expression" dxfId="211" priority="2">
      <formula>$M$15=TRUE</formula>
    </cfRule>
  </conditionalFormatting>
  <dataValidations count="8">
    <dataValidation type="list" allowBlank="1" showInputMessage="1" showErrorMessage="1" sqref="D12:E12">
      <formula1>"大正,昭和,平成,令和"</formula1>
    </dataValidation>
    <dataValidation type="list" allowBlank="1" showInputMessage="1" showErrorMessage="1" sqref="I12:J12">
      <formula1>"1,2,3,4,5,6,7,8,9,10,11,12"</formula1>
    </dataValidation>
    <dataValidation type="list" allowBlank="1" showInputMessage="1" showErrorMessage="1" sqref="L12:M12">
      <formula1>"1,2,3,4,5,6,7,8,9,10,11,12,13,14,15,16,17,18,19,20,21,22,23,24,25,26,27,28,29,30,31"</formula1>
    </dataValidation>
    <dataValidation type="whole" allowBlank="1" showInputMessage="1" showErrorMessage="1" sqref="F12:G12">
      <formula1>0</formula1>
      <formula2>999999999999</formula2>
    </dataValidation>
    <dataValidation type="textLength" allowBlank="1" showInputMessage="1" showErrorMessage="1" sqref="D13:F13 H13:J13 L13:N13 D26:F26 H26:J26 L26:N26">
      <formula1>0</formula1>
      <formula2>9999</formula2>
    </dataValidation>
    <dataValidation type="textLength" allowBlank="1" showInputMessage="1" showErrorMessage="1" sqref="D17:O17">
      <formula1>1</formula1>
      <formula2>12</formula2>
    </dataValidation>
    <dataValidation imeMode="fullKatakana" allowBlank="1" showInputMessage="1" showErrorMessage="1" sqref="D10:O10"/>
    <dataValidation type="list" allowBlank="1" showInputMessage="1" showErrorMessage="1" sqref="C30">
      <formula1>"給与から差し引き（特別徴収）,自分で納付（普通徴収）"</formula1>
    </dataValidation>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3</xdr:col>
                    <xdr:colOff>0</xdr:colOff>
                    <xdr:row>13</xdr:row>
                    <xdr:rowOff>257175</xdr:rowOff>
                  </from>
                  <to>
                    <xdr:col>5</xdr:col>
                    <xdr:colOff>285750</xdr:colOff>
                    <xdr:row>15</xdr:row>
                    <xdr:rowOff>38100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3399"/>
  </sheetPr>
  <dimension ref="A5:AT82"/>
  <sheetViews>
    <sheetView showGridLines="0" zoomScaleNormal="100" workbookViewId="0">
      <selection activeCell="M11" sqref="M11:P11"/>
    </sheetView>
  </sheetViews>
  <sheetFormatPr defaultRowHeight="18.75" x14ac:dyDescent="0.4"/>
  <cols>
    <col min="1" max="1" width="4.375" style="1" customWidth="1"/>
    <col min="2" max="2" width="4.25" style="1" customWidth="1"/>
    <col min="3" max="4" width="3.125" style="1" customWidth="1"/>
    <col min="5" max="5" width="3.75" style="1" customWidth="1"/>
    <col min="6" max="17" width="3.125" style="1" customWidth="1"/>
    <col min="18" max="18" width="4" style="1" customWidth="1"/>
    <col min="19" max="19" width="3.75" style="1" customWidth="1"/>
    <col min="20" max="20" width="4.625" style="1" customWidth="1"/>
    <col min="21" max="30" width="3" style="1" customWidth="1"/>
    <col min="31" max="38" width="3.625" style="1" customWidth="1"/>
    <col min="39" max="39" width="16" style="1" customWidth="1"/>
    <col min="40" max="40" width="8.25" style="1" customWidth="1"/>
    <col min="41" max="41" width="14.375" style="1" customWidth="1"/>
    <col min="42" max="42" width="17.5" style="1" customWidth="1"/>
    <col min="43" max="45" width="12.625" style="1" customWidth="1"/>
    <col min="46" max="48" width="4.125" style="1" customWidth="1"/>
    <col min="49" max="49" width="9" style="1" customWidth="1"/>
    <col min="50" max="16384" width="9" style="1"/>
  </cols>
  <sheetData>
    <row r="5" spans="2:39" ht="12.75" customHeight="1" x14ac:dyDescent="0.4"/>
    <row r="6" spans="2:39" ht="19.5" customHeight="1" x14ac:dyDescent="0.4">
      <c r="B6" s="446" t="s">
        <v>710</v>
      </c>
      <c r="C6" s="447"/>
      <c r="D6" s="447"/>
      <c r="E6" s="447"/>
    </row>
    <row r="7" spans="2:39" ht="18" customHeight="1" x14ac:dyDescent="0.4">
      <c r="B7" s="446" t="s">
        <v>439</v>
      </c>
      <c r="C7" s="447"/>
      <c r="D7" s="447"/>
      <c r="E7" s="447"/>
    </row>
    <row r="8" spans="2:39" ht="14.25" customHeight="1" x14ac:dyDescent="0.4"/>
    <row r="9" spans="2:39" ht="27" customHeight="1" x14ac:dyDescent="0.4">
      <c r="B9" s="2028" t="s">
        <v>807</v>
      </c>
      <c r="C9" s="2029"/>
      <c r="D9" s="2029"/>
      <c r="E9" s="2029"/>
      <c r="F9" s="2029"/>
      <c r="G9" s="2029"/>
      <c r="H9" s="2029"/>
      <c r="I9" s="2029"/>
      <c r="J9" s="2029"/>
      <c r="K9" s="2029"/>
      <c r="L9" s="2029"/>
      <c r="M9" s="2029"/>
      <c r="N9" s="2029"/>
      <c r="O9" s="2029"/>
      <c r="P9" s="2030"/>
      <c r="T9" s="2028" t="s">
        <v>810</v>
      </c>
      <c r="U9" s="2029"/>
      <c r="V9" s="2029"/>
      <c r="W9" s="2029"/>
      <c r="X9" s="2029"/>
      <c r="Y9" s="2029"/>
      <c r="Z9" s="2029"/>
      <c r="AA9" s="2029"/>
      <c r="AB9" s="2029"/>
      <c r="AC9" s="2029"/>
      <c r="AD9" s="2029"/>
      <c r="AE9" s="2029"/>
      <c r="AF9" s="2029"/>
      <c r="AG9" s="2029"/>
      <c r="AH9" s="2030"/>
    </row>
    <row r="10" spans="2:39" ht="21.75" customHeight="1" x14ac:dyDescent="0.4">
      <c r="B10" s="536" t="s">
        <v>141</v>
      </c>
      <c r="C10" s="536"/>
      <c r="D10" s="536"/>
      <c r="E10" s="1906"/>
      <c r="F10" s="1906"/>
      <c r="G10" s="1906"/>
      <c r="H10" s="1906"/>
      <c r="I10" s="1906"/>
      <c r="J10" s="2054"/>
      <c r="K10" s="2054"/>
      <c r="L10" s="2054"/>
      <c r="M10" s="2054"/>
      <c r="N10" s="2054"/>
      <c r="O10" s="2054"/>
      <c r="P10" s="2054"/>
      <c r="T10" s="536" t="s">
        <v>141</v>
      </c>
      <c r="U10" s="536"/>
      <c r="V10" s="536"/>
      <c r="W10" s="1906"/>
      <c r="X10" s="1906"/>
      <c r="Y10" s="1906"/>
      <c r="Z10" s="1906"/>
      <c r="AA10" s="1906"/>
      <c r="AB10" s="2054"/>
      <c r="AC10" s="2054"/>
      <c r="AD10" s="2054"/>
      <c r="AE10" s="2054"/>
      <c r="AF10" s="2054"/>
      <c r="AG10" s="2054"/>
      <c r="AH10" s="2054"/>
    </row>
    <row r="11" spans="2:39" ht="21.75" customHeight="1" x14ac:dyDescent="0.4">
      <c r="B11" s="536" t="s">
        <v>523</v>
      </c>
      <c r="C11" s="536"/>
      <c r="D11" s="536"/>
      <c r="E11" s="1907"/>
      <c r="F11" s="1945"/>
      <c r="G11" s="1945"/>
      <c r="H11" s="1945"/>
      <c r="I11" s="1945"/>
      <c r="J11" s="536" t="s">
        <v>601</v>
      </c>
      <c r="K11" s="536"/>
      <c r="L11" s="536"/>
      <c r="M11" s="2023" t="str">
        <f>IF(E10="","",条件!M12)</f>
        <v/>
      </c>
      <c r="N11" s="2023"/>
      <c r="O11" s="2023"/>
      <c r="P11" s="2024"/>
      <c r="T11" s="536" t="s">
        <v>523</v>
      </c>
      <c r="U11" s="536"/>
      <c r="V11" s="536"/>
      <c r="W11" s="1907"/>
      <c r="X11" s="1945"/>
      <c r="Y11" s="1945"/>
      <c r="Z11" s="1945"/>
      <c r="AA11" s="1945"/>
      <c r="AB11" s="536" t="s">
        <v>601</v>
      </c>
      <c r="AC11" s="536"/>
      <c r="AD11" s="536"/>
      <c r="AE11" s="2025" t="str">
        <f>IF(W10="","",条件!M15)</f>
        <v/>
      </c>
      <c r="AF11" s="2026"/>
      <c r="AG11" s="2026"/>
      <c r="AH11" s="2027"/>
    </row>
    <row r="12" spans="2:39" ht="21.75" customHeight="1" x14ac:dyDescent="0.4">
      <c r="B12" s="536" t="s">
        <v>126</v>
      </c>
      <c r="C12" s="536"/>
      <c r="D12" s="536"/>
      <c r="E12" s="533"/>
      <c r="F12" s="534"/>
      <c r="G12" s="2031"/>
      <c r="H12" s="1945"/>
      <c r="I12" s="1945"/>
      <c r="J12" s="418" t="s">
        <v>524</v>
      </c>
      <c r="K12" s="2038"/>
      <c r="L12" s="2038"/>
      <c r="M12" s="418" t="s">
        <v>525</v>
      </c>
      <c r="N12" s="2038"/>
      <c r="O12" s="2038"/>
      <c r="P12" s="417" t="s">
        <v>526</v>
      </c>
      <c r="T12" s="536" t="s">
        <v>126</v>
      </c>
      <c r="U12" s="536"/>
      <c r="V12" s="536"/>
      <c r="W12" s="533"/>
      <c r="X12" s="534"/>
      <c r="Y12" s="2031"/>
      <c r="Z12" s="1945"/>
      <c r="AA12" s="1945"/>
      <c r="AB12" s="418" t="s">
        <v>524</v>
      </c>
      <c r="AC12" s="2038"/>
      <c r="AD12" s="2038"/>
      <c r="AE12" s="418" t="s">
        <v>525</v>
      </c>
      <c r="AF12" s="2038"/>
      <c r="AG12" s="2038"/>
      <c r="AH12" s="417" t="s">
        <v>526</v>
      </c>
      <c r="AM12" s="239"/>
    </row>
    <row r="13" spans="2:39" s="405" customFormat="1" ht="21.75" customHeight="1" x14ac:dyDescent="0.4">
      <c r="B13" s="2002" t="s">
        <v>843</v>
      </c>
      <c r="C13" s="2009"/>
      <c r="D13" s="2003"/>
      <c r="E13" s="2055"/>
      <c r="F13" s="2056"/>
      <c r="G13" s="2056"/>
      <c r="H13" s="2056"/>
      <c r="I13" s="2056"/>
      <c r="J13" s="2056"/>
      <c r="K13" s="2056"/>
      <c r="L13" s="2056"/>
      <c r="M13" s="2056"/>
      <c r="N13" s="2056"/>
      <c r="O13" s="2056"/>
      <c r="P13" s="2057"/>
      <c r="T13" s="2002" t="s">
        <v>843</v>
      </c>
      <c r="U13" s="2009"/>
      <c r="V13" s="2003"/>
      <c r="W13" s="2010"/>
      <c r="X13" s="2011"/>
      <c r="Y13" s="2011"/>
      <c r="Z13" s="2011"/>
      <c r="AA13" s="2011"/>
      <c r="AB13" s="2011"/>
      <c r="AC13" s="2011"/>
      <c r="AD13" s="2011"/>
      <c r="AE13" s="2011"/>
      <c r="AF13" s="2011"/>
      <c r="AG13" s="2011"/>
      <c r="AH13" s="2012"/>
      <c r="AM13" s="239"/>
    </row>
    <row r="14" spans="2:39" ht="21.75" customHeight="1" x14ac:dyDescent="0.4">
      <c r="B14" s="1855" t="s">
        <v>125</v>
      </c>
      <c r="C14" s="1882"/>
      <c r="D14" s="1856"/>
      <c r="E14" s="2019"/>
      <c r="F14" s="2020"/>
      <c r="G14" s="2020"/>
      <c r="H14" s="2020"/>
      <c r="I14" s="2020"/>
      <c r="J14" s="2020"/>
      <c r="K14" s="2020"/>
      <c r="L14" s="2020"/>
      <c r="M14" s="2020"/>
      <c r="N14" s="2020"/>
      <c r="O14" s="2020"/>
      <c r="P14" s="2021"/>
      <c r="T14" s="1855" t="s">
        <v>125</v>
      </c>
      <c r="U14" s="1882"/>
      <c r="V14" s="1856"/>
      <c r="W14" s="2019"/>
      <c r="X14" s="2020"/>
      <c r="Y14" s="2020"/>
      <c r="Z14" s="2020"/>
      <c r="AA14" s="2020"/>
      <c r="AB14" s="2020"/>
      <c r="AC14" s="2020"/>
      <c r="AD14" s="2020"/>
      <c r="AE14" s="2020"/>
      <c r="AF14" s="2020"/>
      <c r="AG14" s="2020"/>
      <c r="AH14" s="2021"/>
    </row>
    <row r="15" spans="2:39" ht="21.75" customHeight="1" x14ac:dyDescent="0.4">
      <c r="B15" s="1855" t="s">
        <v>130</v>
      </c>
      <c r="C15" s="1882"/>
      <c r="D15" s="1856"/>
      <c r="E15" s="1907"/>
      <c r="F15" s="1945"/>
      <c r="G15" s="1945"/>
      <c r="H15" s="1945"/>
      <c r="I15" s="1945"/>
      <c r="J15" s="1945"/>
      <c r="K15" s="1945"/>
      <c r="L15" s="1945"/>
      <c r="M15" s="1945"/>
      <c r="N15" s="1945"/>
      <c r="O15" s="1945"/>
      <c r="P15" s="1908"/>
      <c r="T15" s="1855" t="s">
        <v>130</v>
      </c>
      <c r="U15" s="1882"/>
      <c r="V15" s="1856"/>
      <c r="W15" s="1906"/>
      <c r="X15" s="1906"/>
      <c r="Y15" s="1906"/>
      <c r="Z15" s="1906"/>
      <c r="AA15" s="1906"/>
      <c r="AB15" s="1906"/>
      <c r="AC15" s="1906"/>
      <c r="AD15" s="1906"/>
      <c r="AE15" s="1906"/>
      <c r="AF15" s="1906"/>
      <c r="AG15" s="1906"/>
      <c r="AH15" s="1906"/>
    </row>
    <row r="16" spans="2:39" ht="27" customHeight="1" x14ac:dyDescent="0.4">
      <c r="B16" s="2006" t="s">
        <v>707</v>
      </c>
      <c r="C16" s="2007"/>
      <c r="D16" s="2008"/>
      <c r="E16" s="1907"/>
      <c r="F16" s="1945"/>
      <c r="G16" s="1945"/>
      <c r="H16" s="1945"/>
      <c r="I16" s="1945"/>
      <c r="J16" s="1945"/>
      <c r="K16" s="1945"/>
      <c r="L16" s="1945"/>
      <c r="M16" s="1945"/>
      <c r="N16" s="1945"/>
      <c r="O16" s="1945"/>
      <c r="P16" s="1908"/>
      <c r="T16" s="2006" t="s">
        <v>707</v>
      </c>
      <c r="U16" s="2007"/>
      <c r="V16" s="2008"/>
      <c r="W16" s="2035"/>
      <c r="X16" s="2036"/>
      <c r="Y16" s="2036"/>
      <c r="Z16" s="2036"/>
      <c r="AA16" s="2036"/>
      <c r="AB16" s="2036"/>
      <c r="AC16" s="2036"/>
      <c r="AD16" s="2036"/>
      <c r="AE16" s="2036"/>
      <c r="AF16" s="2036"/>
      <c r="AG16" s="2036"/>
      <c r="AH16" s="2037"/>
    </row>
    <row r="17" spans="2:34" ht="27.75" customHeight="1" x14ac:dyDescent="0.4">
      <c r="B17" s="1855" t="s">
        <v>699</v>
      </c>
      <c r="C17" s="1882"/>
      <c r="D17" s="1856"/>
      <c r="E17" s="2059"/>
      <c r="F17" s="2059"/>
      <c r="G17" s="2048" t="s">
        <v>706</v>
      </c>
      <c r="H17" s="2049"/>
      <c r="I17" s="2032"/>
      <c r="J17" s="2033"/>
      <c r="K17" s="2033"/>
      <c r="L17" s="2033"/>
      <c r="M17" s="2033"/>
      <c r="N17" s="2033"/>
      <c r="O17" s="2033"/>
      <c r="P17" s="2034"/>
      <c r="T17" s="1855" t="s">
        <v>699</v>
      </c>
      <c r="U17" s="1882"/>
      <c r="V17" s="1856"/>
      <c r="W17" s="2058"/>
      <c r="X17" s="2058"/>
      <c r="Y17" s="2048" t="s">
        <v>706</v>
      </c>
      <c r="Z17" s="2049"/>
      <c r="AA17" s="2050"/>
      <c r="AB17" s="2051"/>
      <c r="AC17" s="2051"/>
      <c r="AD17" s="2051"/>
      <c r="AE17" s="2051"/>
      <c r="AF17" s="2051"/>
      <c r="AG17" s="2051"/>
      <c r="AH17" s="2052"/>
    </row>
    <row r="18" spans="2:34" ht="21.75" customHeight="1" x14ac:dyDescent="0.4">
      <c r="B18" s="1855" t="s">
        <v>437</v>
      </c>
      <c r="C18" s="1882"/>
      <c r="D18" s="1856"/>
      <c r="E18" s="530"/>
      <c r="F18" s="530"/>
      <c r="G18" s="2013" t="s">
        <v>405</v>
      </c>
      <c r="H18" s="2014"/>
      <c r="I18" s="2014"/>
      <c r="J18" s="2015"/>
      <c r="K18" s="533"/>
      <c r="L18" s="534"/>
      <c r="M18" s="535"/>
      <c r="N18" s="534"/>
      <c r="O18" s="534"/>
      <c r="P18" s="113" t="s">
        <v>371</v>
      </c>
      <c r="T18" s="1855" t="s">
        <v>437</v>
      </c>
      <c r="U18" s="1882"/>
      <c r="V18" s="1856"/>
      <c r="W18" s="530"/>
      <c r="X18" s="530"/>
      <c r="Y18" s="2013" t="s">
        <v>405</v>
      </c>
      <c r="Z18" s="2014"/>
      <c r="AA18" s="2014"/>
      <c r="AB18" s="2015"/>
      <c r="AC18" s="2016"/>
      <c r="AD18" s="2017"/>
      <c r="AE18" s="2018"/>
      <c r="AF18" s="2017"/>
      <c r="AG18" s="2017"/>
      <c r="AH18" s="113" t="s">
        <v>371</v>
      </c>
    </row>
    <row r="19" spans="2:34" x14ac:dyDescent="0.4">
      <c r="G19" s="2066" t="str">
        <f>IF(E18="〇",IF(ISERROR(MATCH((K18&amp;N18),条件!O8:AB8,0)),"※手帳種別・等級をご確認ください",""),"")</f>
        <v/>
      </c>
      <c r="H19" s="2066"/>
      <c r="I19" s="2066"/>
      <c r="J19" s="2066"/>
      <c r="K19" s="2066"/>
      <c r="L19" s="2066"/>
      <c r="M19" s="2066"/>
      <c r="N19" s="2066"/>
      <c r="O19" s="2066"/>
      <c r="P19" s="2066"/>
      <c r="Y19" s="2066" t="str">
        <f>IF(W18="〇",IF(ISERROR(MATCH((AC18&amp;AF18),条件!O8:AB8,0)),"※手帳種別・等級をご確認ください",""),"")</f>
        <v/>
      </c>
      <c r="Z19" s="2066"/>
      <c r="AA19" s="2066"/>
      <c r="AB19" s="2066"/>
      <c r="AC19" s="2066"/>
      <c r="AD19" s="2066"/>
      <c r="AE19" s="2066"/>
      <c r="AF19" s="2066"/>
      <c r="AG19" s="2066"/>
      <c r="AH19" s="2066"/>
    </row>
    <row r="20" spans="2:34" ht="30" customHeight="1" x14ac:dyDescent="0.4">
      <c r="B20" s="2028" t="s">
        <v>808</v>
      </c>
      <c r="C20" s="2029"/>
      <c r="D20" s="2029"/>
      <c r="E20" s="2029"/>
      <c r="F20" s="2029"/>
      <c r="G20" s="2029"/>
      <c r="H20" s="2029"/>
      <c r="I20" s="2029"/>
      <c r="J20" s="2029"/>
      <c r="K20" s="2029"/>
      <c r="L20" s="2029"/>
      <c r="M20" s="2029"/>
      <c r="N20" s="2029"/>
      <c r="O20" s="2029"/>
      <c r="P20" s="2030"/>
      <c r="T20" s="2028" t="s">
        <v>811</v>
      </c>
      <c r="U20" s="2029"/>
      <c r="V20" s="2029"/>
      <c r="W20" s="2029"/>
      <c r="X20" s="2029"/>
      <c r="Y20" s="2029"/>
      <c r="Z20" s="2029"/>
      <c r="AA20" s="2029"/>
      <c r="AB20" s="2029"/>
      <c r="AC20" s="2029"/>
      <c r="AD20" s="2029"/>
      <c r="AE20" s="2029"/>
      <c r="AF20" s="2029"/>
      <c r="AG20" s="2029"/>
      <c r="AH20" s="2030"/>
    </row>
    <row r="21" spans="2:34" ht="21.75" customHeight="1" x14ac:dyDescent="0.4">
      <c r="B21" s="536" t="s">
        <v>141</v>
      </c>
      <c r="C21" s="536"/>
      <c r="D21" s="536"/>
      <c r="E21" s="1906"/>
      <c r="F21" s="1906"/>
      <c r="G21" s="1906"/>
      <c r="H21" s="1906"/>
      <c r="I21" s="1906"/>
      <c r="J21" s="2054"/>
      <c r="K21" s="2054"/>
      <c r="L21" s="2054"/>
      <c r="M21" s="2054"/>
      <c r="N21" s="2054"/>
      <c r="O21" s="2054"/>
      <c r="P21" s="2054"/>
      <c r="T21" s="536" t="s">
        <v>141</v>
      </c>
      <c r="U21" s="536"/>
      <c r="V21" s="536"/>
      <c r="W21" s="1906"/>
      <c r="X21" s="1906"/>
      <c r="Y21" s="1906"/>
      <c r="Z21" s="1906"/>
      <c r="AA21" s="1906"/>
      <c r="AB21" s="2054"/>
      <c r="AC21" s="2054"/>
      <c r="AD21" s="2054"/>
      <c r="AE21" s="2054"/>
      <c r="AF21" s="2054"/>
      <c r="AG21" s="2054"/>
      <c r="AH21" s="2054"/>
    </row>
    <row r="22" spans="2:34" ht="21.75" customHeight="1" x14ac:dyDescent="0.4">
      <c r="B22" s="536" t="s">
        <v>523</v>
      </c>
      <c r="C22" s="536"/>
      <c r="D22" s="536"/>
      <c r="E22" s="1907"/>
      <c r="F22" s="1945"/>
      <c r="G22" s="1945"/>
      <c r="H22" s="1945"/>
      <c r="I22" s="1945"/>
      <c r="J22" s="536" t="s">
        <v>601</v>
      </c>
      <c r="K22" s="536"/>
      <c r="L22" s="536"/>
      <c r="M22" s="2025" t="str">
        <f>IF(E21="","",条件!M13)</f>
        <v/>
      </c>
      <c r="N22" s="2026"/>
      <c r="O22" s="2026"/>
      <c r="P22" s="2027"/>
      <c r="T22" s="536" t="s">
        <v>523</v>
      </c>
      <c r="U22" s="536"/>
      <c r="V22" s="536"/>
      <c r="W22" s="1907"/>
      <c r="X22" s="1945"/>
      <c r="Y22" s="1945"/>
      <c r="Z22" s="1945"/>
      <c r="AA22" s="1945"/>
      <c r="AB22" s="536" t="s">
        <v>601</v>
      </c>
      <c r="AC22" s="536"/>
      <c r="AD22" s="536"/>
      <c r="AE22" s="2022" t="str">
        <f>IF(W21="","",条件!M16)</f>
        <v/>
      </c>
      <c r="AF22" s="2023"/>
      <c r="AG22" s="2023"/>
      <c r="AH22" s="2024"/>
    </row>
    <row r="23" spans="2:34" ht="21.75" customHeight="1" x14ac:dyDescent="0.4">
      <c r="B23" s="536" t="s">
        <v>126</v>
      </c>
      <c r="C23" s="536"/>
      <c r="D23" s="536"/>
      <c r="E23" s="533"/>
      <c r="F23" s="534"/>
      <c r="G23" s="2031"/>
      <c r="H23" s="1945"/>
      <c r="I23" s="1945"/>
      <c r="J23" s="418" t="s">
        <v>524</v>
      </c>
      <c r="K23" s="2038"/>
      <c r="L23" s="2038"/>
      <c r="M23" s="418" t="s">
        <v>525</v>
      </c>
      <c r="N23" s="2038"/>
      <c r="O23" s="2038"/>
      <c r="P23" s="417" t="s">
        <v>526</v>
      </c>
      <c r="T23" s="536" t="s">
        <v>126</v>
      </c>
      <c r="U23" s="536"/>
      <c r="V23" s="536"/>
      <c r="W23" s="533"/>
      <c r="X23" s="534"/>
      <c r="Y23" s="2031"/>
      <c r="Z23" s="1945"/>
      <c r="AA23" s="1945"/>
      <c r="AB23" s="418" t="s">
        <v>524</v>
      </c>
      <c r="AC23" s="2038"/>
      <c r="AD23" s="2038"/>
      <c r="AE23" s="418" t="s">
        <v>330</v>
      </c>
      <c r="AF23" s="2038"/>
      <c r="AG23" s="2038"/>
      <c r="AH23" s="417" t="s">
        <v>526</v>
      </c>
    </row>
    <row r="24" spans="2:34" s="405" customFormat="1" ht="21.75" customHeight="1" x14ac:dyDescent="0.4">
      <c r="B24" s="2002" t="s">
        <v>843</v>
      </c>
      <c r="C24" s="2009"/>
      <c r="D24" s="2003"/>
      <c r="E24" s="2010"/>
      <c r="F24" s="2011"/>
      <c r="G24" s="2011"/>
      <c r="H24" s="2011"/>
      <c r="I24" s="2011"/>
      <c r="J24" s="2011"/>
      <c r="K24" s="2011"/>
      <c r="L24" s="2011"/>
      <c r="M24" s="2011"/>
      <c r="N24" s="2011"/>
      <c r="O24" s="2011"/>
      <c r="P24" s="2012"/>
      <c r="T24" s="2002" t="s">
        <v>843</v>
      </c>
      <c r="U24" s="2009"/>
      <c r="V24" s="2003"/>
      <c r="W24" s="2010"/>
      <c r="X24" s="2011"/>
      <c r="Y24" s="2011"/>
      <c r="Z24" s="2011"/>
      <c r="AA24" s="2011"/>
      <c r="AB24" s="2011"/>
      <c r="AC24" s="2011"/>
      <c r="AD24" s="2011"/>
      <c r="AE24" s="2011"/>
      <c r="AF24" s="2011"/>
      <c r="AG24" s="2011"/>
      <c r="AH24" s="2012"/>
    </row>
    <row r="25" spans="2:34" ht="21.75" customHeight="1" x14ac:dyDescent="0.4">
      <c r="B25" s="1855" t="s">
        <v>125</v>
      </c>
      <c r="C25" s="1882"/>
      <c r="D25" s="1856"/>
      <c r="E25" s="2019"/>
      <c r="F25" s="2020"/>
      <c r="G25" s="2020"/>
      <c r="H25" s="2020"/>
      <c r="I25" s="2020"/>
      <c r="J25" s="2020"/>
      <c r="K25" s="2020"/>
      <c r="L25" s="2020"/>
      <c r="M25" s="2020"/>
      <c r="N25" s="2020"/>
      <c r="O25" s="2020"/>
      <c r="P25" s="2021"/>
      <c r="T25" s="1855" t="s">
        <v>125</v>
      </c>
      <c r="U25" s="1882"/>
      <c r="V25" s="1856"/>
      <c r="W25" s="2019"/>
      <c r="X25" s="2020"/>
      <c r="Y25" s="2020"/>
      <c r="Z25" s="2020"/>
      <c r="AA25" s="2020"/>
      <c r="AB25" s="2020"/>
      <c r="AC25" s="2020"/>
      <c r="AD25" s="2020"/>
      <c r="AE25" s="2020"/>
      <c r="AF25" s="2020"/>
      <c r="AG25" s="2020"/>
      <c r="AH25" s="2021"/>
    </row>
    <row r="26" spans="2:34" ht="21.75" customHeight="1" x14ac:dyDescent="0.4">
      <c r="B26" s="1855" t="s">
        <v>130</v>
      </c>
      <c r="C26" s="1882"/>
      <c r="D26" s="1856"/>
      <c r="E26" s="1906"/>
      <c r="F26" s="1906"/>
      <c r="G26" s="1906"/>
      <c r="H26" s="1906"/>
      <c r="I26" s="1906"/>
      <c r="J26" s="1906"/>
      <c r="K26" s="1906"/>
      <c r="L26" s="1906"/>
      <c r="M26" s="1906"/>
      <c r="N26" s="1906"/>
      <c r="O26" s="1906"/>
      <c r="P26" s="1906"/>
      <c r="T26" s="1855" t="s">
        <v>130</v>
      </c>
      <c r="U26" s="1882"/>
      <c r="V26" s="1856"/>
      <c r="W26" s="1906"/>
      <c r="X26" s="1906"/>
      <c r="Y26" s="1906"/>
      <c r="Z26" s="1906"/>
      <c r="AA26" s="1906"/>
      <c r="AB26" s="1906"/>
      <c r="AC26" s="1906"/>
      <c r="AD26" s="1906"/>
      <c r="AE26" s="1906"/>
      <c r="AF26" s="1906"/>
      <c r="AG26" s="1906"/>
      <c r="AH26" s="1906"/>
    </row>
    <row r="27" spans="2:34" ht="27" customHeight="1" x14ac:dyDescent="0.4">
      <c r="B27" s="2006" t="s">
        <v>707</v>
      </c>
      <c r="C27" s="2007"/>
      <c r="D27" s="2008"/>
      <c r="E27" s="2035"/>
      <c r="F27" s="2036"/>
      <c r="G27" s="2036"/>
      <c r="H27" s="2036"/>
      <c r="I27" s="2036"/>
      <c r="J27" s="2036"/>
      <c r="K27" s="2036"/>
      <c r="L27" s="2036"/>
      <c r="M27" s="2036"/>
      <c r="N27" s="2036"/>
      <c r="O27" s="2036"/>
      <c r="P27" s="2037"/>
      <c r="T27" s="2006" t="s">
        <v>707</v>
      </c>
      <c r="U27" s="2007"/>
      <c r="V27" s="2008"/>
      <c r="W27" s="2035"/>
      <c r="X27" s="2036"/>
      <c r="Y27" s="2036"/>
      <c r="Z27" s="2036"/>
      <c r="AA27" s="2036"/>
      <c r="AB27" s="2036"/>
      <c r="AC27" s="2036"/>
      <c r="AD27" s="2036"/>
      <c r="AE27" s="2036"/>
      <c r="AF27" s="2036"/>
      <c r="AG27" s="2036"/>
      <c r="AH27" s="2037"/>
    </row>
    <row r="28" spans="2:34" ht="24.75" customHeight="1" x14ac:dyDescent="0.4">
      <c r="B28" s="1855" t="s">
        <v>699</v>
      </c>
      <c r="C28" s="1882"/>
      <c r="D28" s="1856"/>
      <c r="E28" s="2058"/>
      <c r="F28" s="2058"/>
      <c r="G28" s="2048" t="s">
        <v>706</v>
      </c>
      <c r="H28" s="2049"/>
      <c r="I28" s="2050"/>
      <c r="J28" s="2051"/>
      <c r="K28" s="2051"/>
      <c r="L28" s="2051"/>
      <c r="M28" s="2051"/>
      <c r="N28" s="2051"/>
      <c r="O28" s="2051"/>
      <c r="P28" s="2052"/>
      <c r="T28" s="1855" t="s">
        <v>699</v>
      </c>
      <c r="U28" s="1882"/>
      <c r="V28" s="1856"/>
      <c r="W28" s="2058"/>
      <c r="X28" s="2058"/>
      <c r="Y28" s="2048" t="s">
        <v>706</v>
      </c>
      <c r="Z28" s="2049"/>
      <c r="AA28" s="2050"/>
      <c r="AB28" s="2051"/>
      <c r="AC28" s="2051"/>
      <c r="AD28" s="2051"/>
      <c r="AE28" s="2051"/>
      <c r="AF28" s="2051"/>
      <c r="AG28" s="2051"/>
      <c r="AH28" s="2052"/>
    </row>
    <row r="29" spans="2:34" ht="21.75" customHeight="1" x14ac:dyDescent="0.4">
      <c r="B29" s="1855" t="s">
        <v>437</v>
      </c>
      <c r="C29" s="1882"/>
      <c r="D29" s="1856"/>
      <c r="E29" s="530"/>
      <c r="F29" s="530"/>
      <c r="G29" s="2013" t="s">
        <v>405</v>
      </c>
      <c r="H29" s="2014"/>
      <c r="I29" s="2014"/>
      <c r="J29" s="2015"/>
      <c r="K29" s="2016"/>
      <c r="L29" s="2017"/>
      <c r="M29" s="2018"/>
      <c r="N29" s="2017"/>
      <c r="O29" s="2017"/>
      <c r="P29" s="113" t="s">
        <v>371</v>
      </c>
      <c r="T29" s="1855" t="s">
        <v>437</v>
      </c>
      <c r="U29" s="1882"/>
      <c r="V29" s="1856"/>
      <c r="W29" s="530"/>
      <c r="X29" s="530"/>
      <c r="Y29" s="2013" t="s">
        <v>405</v>
      </c>
      <c r="Z29" s="2014"/>
      <c r="AA29" s="2014"/>
      <c r="AB29" s="2015"/>
      <c r="AC29" s="2016"/>
      <c r="AD29" s="2017"/>
      <c r="AE29" s="2018"/>
      <c r="AF29" s="2017"/>
      <c r="AG29" s="2017"/>
      <c r="AH29" s="113" t="s">
        <v>371</v>
      </c>
    </row>
    <row r="30" spans="2:34" x14ac:dyDescent="0.4">
      <c r="G30" s="2066" t="str">
        <f>IF(E29="〇",IF(ISERROR(MATCH((K29&amp;N29),条件!O8:AB8,0)),"※手帳種別・等級をご確認ください",""),"")</f>
        <v/>
      </c>
      <c r="H30" s="2066"/>
      <c r="I30" s="2066"/>
      <c r="J30" s="2066"/>
      <c r="K30" s="2066"/>
      <c r="L30" s="2066"/>
      <c r="M30" s="2066"/>
      <c r="N30" s="2066"/>
      <c r="O30" s="2066"/>
      <c r="P30" s="2066"/>
      <c r="Y30" s="2067" t="str">
        <f>IF(W29="〇",IF(ISERROR(MATCH((AC29&amp;AF29),条件!O8:AB8,0)),"※手帳種別・等級をご確認ください",""),"")</f>
        <v/>
      </c>
      <c r="Z30" s="2067"/>
      <c r="AA30" s="2067"/>
      <c r="AB30" s="2067"/>
      <c r="AC30" s="2067"/>
      <c r="AD30" s="2067"/>
      <c r="AE30" s="2067"/>
      <c r="AF30" s="2067"/>
      <c r="AG30" s="2067"/>
      <c r="AH30" s="2067"/>
    </row>
    <row r="31" spans="2:34" ht="30" customHeight="1" x14ac:dyDescent="0.4">
      <c r="B31" s="2028" t="s">
        <v>809</v>
      </c>
      <c r="C31" s="2029"/>
      <c r="D31" s="2029"/>
      <c r="E31" s="2029"/>
      <c r="F31" s="2029"/>
      <c r="G31" s="2029"/>
      <c r="H31" s="2029"/>
      <c r="I31" s="2029"/>
      <c r="J31" s="2029"/>
      <c r="K31" s="2029"/>
      <c r="L31" s="2029"/>
      <c r="M31" s="2029"/>
      <c r="N31" s="2029"/>
      <c r="O31" s="2029"/>
      <c r="P31" s="2030"/>
    </row>
    <row r="32" spans="2:34" ht="21.75" customHeight="1" x14ac:dyDescent="0.4">
      <c r="B32" s="536" t="s">
        <v>141</v>
      </c>
      <c r="C32" s="536"/>
      <c r="D32" s="536"/>
      <c r="E32" s="1906"/>
      <c r="F32" s="1906"/>
      <c r="G32" s="1906"/>
      <c r="H32" s="1906"/>
      <c r="I32" s="1906"/>
      <c r="J32" s="2054"/>
      <c r="K32" s="2054"/>
      <c r="L32" s="2054"/>
      <c r="M32" s="2054"/>
      <c r="N32" s="2054"/>
      <c r="O32" s="2054"/>
      <c r="P32" s="2054"/>
      <c r="Y32" s="2"/>
    </row>
    <row r="33" spans="2:36" ht="21.75" customHeight="1" x14ac:dyDescent="0.4">
      <c r="B33" s="536" t="s">
        <v>523</v>
      </c>
      <c r="C33" s="536"/>
      <c r="D33" s="536"/>
      <c r="E33" s="1907"/>
      <c r="F33" s="1945"/>
      <c r="G33" s="1945"/>
      <c r="H33" s="1945"/>
      <c r="I33" s="1945"/>
      <c r="J33" s="536" t="s">
        <v>601</v>
      </c>
      <c r="K33" s="536"/>
      <c r="L33" s="536"/>
      <c r="M33" s="2022" t="str">
        <f>IF(E32="","",条件!M14)</f>
        <v/>
      </c>
      <c r="N33" s="2023"/>
      <c r="O33" s="2023"/>
      <c r="P33" s="2024"/>
    </row>
    <row r="34" spans="2:36" ht="21.75" customHeight="1" x14ac:dyDescent="0.4">
      <c r="B34" s="536" t="s">
        <v>126</v>
      </c>
      <c r="C34" s="536"/>
      <c r="D34" s="536"/>
      <c r="E34" s="533"/>
      <c r="F34" s="534"/>
      <c r="G34" s="2031"/>
      <c r="H34" s="1945"/>
      <c r="I34" s="1945"/>
      <c r="J34" s="418" t="s">
        <v>524</v>
      </c>
      <c r="K34" s="2038"/>
      <c r="L34" s="2038"/>
      <c r="M34" s="418" t="s">
        <v>525</v>
      </c>
      <c r="N34" s="2038"/>
      <c r="O34" s="2038"/>
      <c r="P34" s="417" t="s">
        <v>526</v>
      </c>
    </row>
    <row r="35" spans="2:36" s="405" customFormat="1" ht="21.75" customHeight="1" x14ac:dyDescent="0.4">
      <c r="B35" s="2002" t="s">
        <v>843</v>
      </c>
      <c r="C35" s="2009"/>
      <c r="D35" s="2003"/>
      <c r="E35" s="2010"/>
      <c r="F35" s="2011"/>
      <c r="G35" s="2011"/>
      <c r="H35" s="2011"/>
      <c r="I35" s="2011"/>
      <c r="J35" s="2011"/>
      <c r="K35" s="2011"/>
      <c r="L35" s="2011"/>
      <c r="M35" s="2011"/>
      <c r="N35" s="2011"/>
      <c r="O35" s="2011"/>
      <c r="P35" s="2012"/>
    </row>
    <row r="36" spans="2:36" ht="21.75" customHeight="1" x14ac:dyDescent="0.4">
      <c r="B36" s="1855" t="s">
        <v>125</v>
      </c>
      <c r="C36" s="1882"/>
      <c r="D36" s="1856"/>
      <c r="E36" s="2019"/>
      <c r="F36" s="2020"/>
      <c r="G36" s="2020"/>
      <c r="H36" s="2020"/>
      <c r="I36" s="2020"/>
      <c r="J36" s="2020"/>
      <c r="K36" s="2020"/>
      <c r="L36" s="2020"/>
      <c r="M36" s="2020"/>
      <c r="N36" s="2020"/>
      <c r="O36" s="2020"/>
      <c r="P36" s="2021"/>
    </row>
    <row r="37" spans="2:36" ht="21.75" customHeight="1" x14ac:dyDescent="0.4">
      <c r="B37" s="1855" t="s">
        <v>130</v>
      </c>
      <c r="C37" s="1882"/>
      <c r="D37" s="1856"/>
      <c r="E37" s="1906"/>
      <c r="F37" s="1906"/>
      <c r="G37" s="1906"/>
      <c r="H37" s="1906"/>
      <c r="I37" s="1906"/>
      <c r="J37" s="1906"/>
      <c r="K37" s="1906"/>
      <c r="L37" s="1906"/>
      <c r="M37" s="1906"/>
      <c r="N37" s="1906"/>
      <c r="O37" s="1906"/>
      <c r="P37" s="1906"/>
      <c r="AC37" s="1901" t="s">
        <v>712</v>
      </c>
      <c r="AD37" s="1901"/>
      <c r="AE37" s="1901"/>
      <c r="AF37" s="1901"/>
      <c r="AG37" s="1901"/>
      <c r="AH37" s="1901"/>
      <c r="AI37" s="1901"/>
      <c r="AJ37" s="1901"/>
    </row>
    <row r="38" spans="2:36" ht="27.75" customHeight="1" x14ac:dyDescent="0.4">
      <c r="B38" s="2006" t="s">
        <v>707</v>
      </c>
      <c r="C38" s="2007"/>
      <c r="D38" s="2008"/>
      <c r="E38" s="2035"/>
      <c r="F38" s="2036"/>
      <c r="G38" s="2036"/>
      <c r="H38" s="2036"/>
      <c r="I38" s="2036"/>
      <c r="J38" s="2036"/>
      <c r="K38" s="2036"/>
      <c r="L38" s="2036"/>
      <c r="M38" s="2036"/>
      <c r="N38" s="2036"/>
      <c r="O38" s="2036"/>
      <c r="P38" s="2037"/>
      <c r="AC38" s="528" t="s">
        <v>711</v>
      </c>
      <c r="AD38" s="528"/>
      <c r="AE38" s="528"/>
      <c r="AF38" s="528"/>
      <c r="AG38" s="528"/>
      <c r="AH38" s="528"/>
      <c r="AI38" s="528"/>
      <c r="AJ38" s="528"/>
    </row>
    <row r="39" spans="2:36" ht="23.25" customHeight="1" x14ac:dyDescent="0.4">
      <c r="B39" s="1855" t="s">
        <v>699</v>
      </c>
      <c r="C39" s="1882"/>
      <c r="D39" s="1856"/>
      <c r="E39" s="2058"/>
      <c r="F39" s="2058"/>
      <c r="G39" s="2048" t="s">
        <v>706</v>
      </c>
      <c r="H39" s="2049"/>
      <c r="I39" s="2050"/>
      <c r="J39" s="2051"/>
      <c r="K39" s="2051"/>
      <c r="L39" s="2051"/>
      <c r="M39" s="2051"/>
      <c r="N39" s="2051"/>
      <c r="O39" s="2051"/>
      <c r="P39" s="2052"/>
    </row>
    <row r="40" spans="2:36" ht="21.75" customHeight="1" x14ac:dyDescent="0.4">
      <c r="B40" s="1855" t="s">
        <v>437</v>
      </c>
      <c r="C40" s="1882"/>
      <c r="D40" s="1856"/>
      <c r="E40" s="530"/>
      <c r="F40" s="530"/>
      <c r="G40" s="2013" t="s">
        <v>405</v>
      </c>
      <c r="H40" s="2014"/>
      <c r="I40" s="2014"/>
      <c r="J40" s="2015"/>
      <c r="K40" s="2016"/>
      <c r="L40" s="2017"/>
      <c r="M40" s="2018"/>
      <c r="N40" s="2017"/>
      <c r="O40" s="2017"/>
      <c r="P40" s="113" t="s">
        <v>371</v>
      </c>
    </row>
    <row r="41" spans="2:36" x14ac:dyDescent="0.4">
      <c r="G41" s="428"/>
      <c r="H41" s="2067" t="str">
        <f>IF(E40="〇",IF(ISERROR(MATCH((K40&amp;N40),条件!O8:AB8,0)),"手帳種別・等級をご確認ください",""),"")</f>
        <v/>
      </c>
      <c r="I41" s="2067"/>
      <c r="J41" s="2067"/>
      <c r="K41" s="2067"/>
      <c r="L41" s="2067"/>
      <c r="M41" s="2067"/>
      <c r="N41" s="2067"/>
      <c r="O41" s="2067"/>
      <c r="P41" s="2067"/>
    </row>
    <row r="43" spans="2:36" ht="12.75" customHeight="1" x14ac:dyDescent="0.4"/>
    <row r="44" spans="2:36" ht="12.75" customHeight="1" x14ac:dyDescent="0.4"/>
    <row r="45" spans="2:36" ht="12.75" customHeight="1" thickBot="1" x14ac:dyDescent="0.45"/>
    <row r="46" spans="2:36" ht="25.5" customHeight="1" thickBot="1" x14ac:dyDescent="0.45">
      <c r="B46" s="2061" t="s">
        <v>698</v>
      </c>
      <c r="C46" s="2062"/>
      <c r="D46" s="2062"/>
      <c r="E46" s="2063">
        <f>SUM(M11,M22,M33,AE11,AE22)</f>
        <v>0</v>
      </c>
      <c r="F46" s="2064"/>
      <c r="G46" s="2064"/>
      <c r="H46" s="2064"/>
      <c r="I46" s="2065"/>
    </row>
    <row r="48" spans="2:36" s="405" customFormat="1" x14ac:dyDescent="0.4"/>
    <row r="49" spans="1:46" s="405" customFormat="1" x14ac:dyDescent="0.4"/>
    <row r="50" spans="1:46" hidden="1" x14ac:dyDescent="0.4"/>
    <row r="51" spans="1:46" hidden="1" x14ac:dyDescent="0.4">
      <c r="C51" s="1950"/>
      <c r="D51" s="1950"/>
      <c r="E51" s="1950"/>
      <c r="F51" s="2053"/>
      <c r="G51" s="2053"/>
      <c r="H51" s="2053"/>
    </row>
    <row r="52" spans="1:46" hidden="1" x14ac:dyDescent="0.4"/>
    <row r="53" spans="1:46" hidden="1" x14ac:dyDescent="0.4">
      <c r="B53" s="1" t="s">
        <v>850</v>
      </c>
      <c r="AO53" s="2060"/>
      <c r="AP53" s="2060"/>
      <c r="AQ53" s="2060"/>
      <c r="AR53" s="182"/>
      <c r="AS53" s="182"/>
      <c r="AT53" s="182"/>
    </row>
    <row r="54" spans="1:46" hidden="1" x14ac:dyDescent="0.4">
      <c r="B54" s="1" t="s">
        <v>747</v>
      </c>
      <c r="AO54" s="2060"/>
      <c r="AP54" s="2060"/>
      <c r="AQ54" s="2060"/>
      <c r="AR54" s="2060"/>
      <c r="AS54" s="2060"/>
      <c r="AT54" s="2060"/>
    </row>
    <row r="55" spans="1:46" hidden="1" x14ac:dyDescent="0.4">
      <c r="R55" s="2043" t="s">
        <v>708</v>
      </c>
      <c r="S55" s="2043"/>
      <c r="AO55" s="182"/>
      <c r="AP55" s="182"/>
      <c r="AQ55" s="182"/>
      <c r="AR55" s="182"/>
      <c r="AS55" s="182"/>
      <c r="AT55" s="182"/>
    </row>
    <row r="56" spans="1:46" hidden="1" x14ac:dyDescent="0.4">
      <c r="R56" s="1867" t="s">
        <v>574</v>
      </c>
      <c r="S56" s="1868"/>
      <c r="AO56" s="182"/>
      <c r="AP56" s="182"/>
      <c r="AQ56" s="182"/>
      <c r="AR56" s="182"/>
      <c r="AS56" s="182"/>
      <c r="AT56" s="182"/>
    </row>
    <row r="57" spans="1:46" hidden="1" x14ac:dyDescent="0.4">
      <c r="B57" s="2041" t="s">
        <v>563</v>
      </c>
      <c r="C57" s="2041"/>
      <c r="D57" s="2041"/>
      <c r="E57" s="2044" t="s">
        <v>837</v>
      </c>
      <c r="F57" s="2045"/>
      <c r="G57" s="2045"/>
      <c r="H57" s="2045"/>
      <c r="I57" s="2045"/>
      <c r="J57" s="2045"/>
      <c r="K57" s="2045"/>
      <c r="L57" s="2045"/>
      <c r="M57" s="2045"/>
      <c r="N57" s="2045"/>
      <c r="O57" s="2045"/>
      <c r="P57" s="2045"/>
      <c r="Q57" s="2046"/>
      <c r="R57" s="2047">
        <v>0</v>
      </c>
      <c r="S57" s="2047"/>
      <c r="AO57" s="2060"/>
      <c r="AP57" s="2060"/>
      <c r="AQ57" s="2060"/>
      <c r="AR57" s="182"/>
      <c r="AS57" s="182"/>
      <c r="AT57" s="182"/>
    </row>
    <row r="58" spans="1:46" hidden="1" x14ac:dyDescent="0.4">
      <c r="B58" s="2041" t="s">
        <v>564</v>
      </c>
      <c r="C58" s="2041"/>
      <c r="D58" s="2041"/>
      <c r="E58" s="2044" t="s">
        <v>851</v>
      </c>
      <c r="F58" s="2045"/>
      <c r="G58" s="2045"/>
      <c r="H58" s="2045"/>
      <c r="I58" s="2045"/>
      <c r="J58" s="2045"/>
      <c r="K58" s="2045"/>
      <c r="L58" s="2045"/>
      <c r="M58" s="2045"/>
      <c r="N58" s="2045"/>
      <c r="O58" s="2045"/>
      <c r="P58" s="2045"/>
      <c r="Q58" s="2046"/>
      <c r="R58" s="2047">
        <v>330000</v>
      </c>
      <c r="S58" s="2047"/>
      <c r="AO58" s="2060"/>
      <c r="AP58" s="2060"/>
      <c r="AQ58" s="2060"/>
      <c r="AR58" s="182"/>
      <c r="AS58" s="182"/>
      <c r="AT58" s="182"/>
    </row>
    <row r="59" spans="1:46" hidden="1" x14ac:dyDescent="0.4">
      <c r="B59" s="2041" t="s">
        <v>565</v>
      </c>
      <c r="C59" s="2041"/>
      <c r="D59" s="2041"/>
      <c r="E59" s="2044" t="s">
        <v>852</v>
      </c>
      <c r="F59" s="2045"/>
      <c r="G59" s="2045"/>
      <c r="H59" s="2045"/>
      <c r="I59" s="2045"/>
      <c r="J59" s="2045"/>
      <c r="K59" s="2045"/>
      <c r="L59" s="2045"/>
      <c r="M59" s="2045"/>
      <c r="N59" s="2045"/>
      <c r="O59" s="2045"/>
      <c r="P59" s="2045"/>
      <c r="Q59" s="2046"/>
      <c r="R59" s="2047">
        <v>450000</v>
      </c>
      <c r="S59" s="2047"/>
      <c r="Z59" s="367"/>
      <c r="AO59" s="2060"/>
      <c r="AP59" s="2060"/>
      <c r="AQ59" s="2060"/>
      <c r="AR59" s="182"/>
      <c r="AS59" s="182"/>
      <c r="AT59" s="182"/>
    </row>
    <row r="60" spans="1:46" hidden="1" x14ac:dyDescent="0.4">
      <c r="B60" s="2042" t="s">
        <v>566</v>
      </c>
      <c r="C60" s="2042"/>
      <c r="D60" s="2042"/>
      <c r="E60" s="2044" t="s">
        <v>840</v>
      </c>
      <c r="F60" s="2045"/>
      <c r="G60" s="2045"/>
      <c r="H60" s="2045"/>
      <c r="I60" s="2045"/>
      <c r="J60" s="2045"/>
      <c r="K60" s="2045"/>
      <c r="L60" s="2045"/>
      <c r="M60" s="2045"/>
      <c r="N60" s="2045"/>
      <c r="O60" s="2045"/>
      <c r="P60" s="2045"/>
      <c r="Q60" s="2046"/>
      <c r="R60" s="2047">
        <v>380000</v>
      </c>
      <c r="S60" s="2047"/>
      <c r="Z60" s="367"/>
    </row>
    <row r="61" spans="1:46" hidden="1" x14ac:dyDescent="0.4">
      <c r="B61" s="372"/>
      <c r="C61" s="1867" t="s">
        <v>746</v>
      </c>
      <c r="D61" s="1868"/>
      <c r="E61" s="2044" t="s">
        <v>570</v>
      </c>
      <c r="F61" s="2045"/>
      <c r="G61" s="2045"/>
      <c r="H61" s="2045"/>
      <c r="I61" s="2045"/>
      <c r="J61" s="2045"/>
      <c r="K61" s="2045"/>
      <c r="L61" s="2045"/>
      <c r="M61" s="2045"/>
      <c r="N61" s="2045"/>
      <c r="O61" s="2045"/>
      <c r="P61" s="2045"/>
      <c r="Q61" s="2046"/>
      <c r="R61" s="2047">
        <v>450000</v>
      </c>
      <c r="S61" s="2047"/>
    </row>
    <row r="62" spans="1:46" hidden="1" x14ac:dyDescent="0.4">
      <c r="A62"/>
      <c r="B62"/>
      <c r="C62"/>
      <c r="D62"/>
      <c r="E62"/>
      <c r="F62"/>
      <c r="G62"/>
      <c r="H62"/>
      <c r="I62"/>
      <c r="J62"/>
      <c r="K62"/>
      <c r="L62"/>
      <c r="M62"/>
      <c r="N62"/>
      <c r="O62"/>
      <c r="P62"/>
      <c r="Q62"/>
      <c r="R62"/>
      <c r="S62"/>
      <c r="T62"/>
      <c r="U62"/>
      <c r="V62"/>
      <c r="W62"/>
    </row>
    <row r="63" spans="1:46" hidden="1" x14ac:dyDescent="0.4">
      <c r="B63" s="2041" t="s">
        <v>567</v>
      </c>
      <c r="C63" s="2041"/>
      <c r="D63" s="2041"/>
      <c r="E63" s="2044" t="s">
        <v>571</v>
      </c>
      <c r="F63" s="2045"/>
      <c r="G63" s="2045"/>
      <c r="H63" s="2045"/>
      <c r="I63" s="2045"/>
      <c r="J63" s="2045"/>
      <c r="K63" s="2045"/>
      <c r="L63" s="2045"/>
      <c r="M63" s="2045"/>
      <c r="N63" s="2045"/>
      <c r="O63" s="2045"/>
      <c r="P63" s="2045"/>
      <c r="Q63" s="2046"/>
      <c r="R63" s="2047">
        <v>300000</v>
      </c>
      <c r="S63" s="2047"/>
      <c r="AJ63" s="2060"/>
      <c r="AK63" s="2060"/>
      <c r="AL63" s="2060"/>
      <c r="AM63" s="2060"/>
      <c r="AN63" s="2060"/>
      <c r="AO63" s="2060"/>
      <c r="AP63" s="182"/>
    </row>
    <row r="64" spans="1:46" hidden="1" x14ac:dyDescent="0.4">
      <c r="B64" s="2041" t="s">
        <v>568</v>
      </c>
      <c r="C64" s="2041"/>
      <c r="D64" s="2041"/>
      <c r="E64" s="2044" t="s">
        <v>572</v>
      </c>
      <c r="F64" s="2045"/>
      <c r="G64" s="2045"/>
      <c r="H64" s="2045"/>
      <c r="I64" s="2045"/>
      <c r="J64" s="2045"/>
      <c r="K64" s="2045"/>
      <c r="L64" s="2045"/>
      <c r="M64" s="2045"/>
      <c r="N64" s="2045"/>
      <c r="O64" s="2045"/>
      <c r="P64" s="2045"/>
      <c r="Q64" s="2046"/>
      <c r="R64" s="2047">
        <v>530000</v>
      </c>
      <c r="S64" s="2047"/>
      <c r="AJ64" s="182"/>
      <c r="AK64" s="182"/>
      <c r="AL64" s="182"/>
      <c r="AM64" s="182"/>
      <c r="AN64" s="182"/>
      <c r="AO64" s="182"/>
      <c r="AP64" s="182"/>
    </row>
    <row r="65" spans="2:42" hidden="1" x14ac:dyDescent="0.4">
      <c r="B65" s="2041" t="s">
        <v>569</v>
      </c>
      <c r="C65" s="2041"/>
      <c r="D65" s="2041"/>
      <c r="E65" s="2044" t="s">
        <v>573</v>
      </c>
      <c r="F65" s="2045"/>
      <c r="G65" s="2045"/>
      <c r="H65" s="2045"/>
      <c r="I65" s="2045"/>
      <c r="J65" s="2045"/>
      <c r="K65" s="2045"/>
      <c r="L65" s="2045"/>
      <c r="M65" s="2045"/>
      <c r="N65" s="2045"/>
      <c r="O65" s="2045"/>
      <c r="P65" s="2045"/>
      <c r="Q65" s="2046"/>
      <c r="R65" s="2047">
        <v>260000</v>
      </c>
      <c r="S65" s="2047"/>
      <c r="AA65" s="270"/>
      <c r="AB65" s="270"/>
      <c r="AC65" s="270"/>
      <c r="AD65" s="270"/>
      <c r="AE65" s="270"/>
      <c r="AF65" s="270"/>
      <c r="AG65" s="270"/>
      <c r="AH65" s="270"/>
      <c r="AI65" s="270"/>
      <c r="AJ65" s="2068"/>
      <c r="AK65" s="2060"/>
      <c r="AL65" s="2060"/>
      <c r="AM65" s="2060"/>
      <c r="AN65" s="2060"/>
      <c r="AO65" s="182"/>
      <c r="AP65" s="182"/>
    </row>
    <row r="66" spans="2:42" ht="25.5" hidden="1" customHeight="1" x14ac:dyDescent="0.4">
      <c r="B66" s="373"/>
      <c r="AA66" s="270"/>
      <c r="AB66" s="270"/>
      <c r="AC66" s="270"/>
      <c r="AD66" s="270"/>
      <c r="AE66" s="270"/>
      <c r="AF66" s="270"/>
      <c r="AG66" s="270"/>
      <c r="AH66" s="270"/>
      <c r="AI66" s="270"/>
      <c r="AJ66" s="2068"/>
      <c r="AK66" s="2060"/>
      <c r="AL66" s="2060"/>
      <c r="AM66" s="2060"/>
      <c r="AN66" s="2060"/>
      <c r="AO66" s="182"/>
      <c r="AP66" s="2060"/>
    </row>
    <row r="67" spans="2:42" ht="37.5" hidden="1" customHeight="1" thickBot="1" x14ac:dyDescent="0.45">
      <c r="AA67" s="270"/>
      <c r="AB67" s="270"/>
      <c r="AC67" s="270"/>
      <c r="AD67" s="270"/>
      <c r="AE67" s="270"/>
      <c r="AF67" s="270"/>
      <c r="AG67" s="506"/>
      <c r="AH67" s="270"/>
      <c r="AI67" s="270"/>
      <c r="AJ67" s="2068"/>
      <c r="AK67" s="2060"/>
      <c r="AL67" s="2060"/>
      <c r="AM67" s="2060"/>
      <c r="AN67" s="2060"/>
      <c r="AO67" s="182"/>
      <c r="AP67" s="2060"/>
    </row>
    <row r="68" spans="2:42" ht="24.75" hidden="1" thickBot="1" x14ac:dyDescent="0.45">
      <c r="B68" s="1841" t="s">
        <v>844</v>
      </c>
      <c r="C68" s="1842"/>
      <c r="D68" s="1842"/>
      <c r="E68" s="1842"/>
      <c r="F68" s="1842"/>
      <c r="G68" s="1842"/>
      <c r="H68" s="1842"/>
      <c r="I68" s="1842"/>
      <c r="J68" s="1843"/>
      <c r="AA68" s="2039"/>
      <c r="AB68" s="2039"/>
      <c r="AC68" s="274"/>
      <c r="AD68" s="2039"/>
      <c r="AE68" s="2039"/>
      <c r="AF68" s="270"/>
      <c r="AG68" s="507"/>
      <c r="AH68" s="270"/>
      <c r="AI68" s="270"/>
      <c r="AJ68" s="270"/>
      <c r="AK68" s="182"/>
      <c r="AL68" s="182"/>
      <c r="AM68" s="182"/>
      <c r="AN68" s="182"/>
      <c r="AO68" s="182"/>
      <c r="AP68" s="2060"/>
    </row>
    <row r="69" spans="2:42" hidden="1" x14ac:dyDescent="0.4">
      <c r="AA69" s="2039"/>
      <c r="AB69" s="2039"/>
      <c r="AC69" s="508"/>
      <c r="AD69" s="2039"/>
      <c r="AE69" s="2039"/>
      <c r="AF69" s="274"/>
      <c r="AG69" s="507"/>
      <c r="AH69" s="270"/>
      <c r="AI69" s="270"/>
      <c r="AJ69" s="270"/>
    </row>
    <row r="70" spans="2:42" hidden="1" x14ac:dyDescent="0.4">
      <c r="B70" s="536" t="s">
        <v>841</v>
      </c>
      <c r="C70" s="536"/>
      <c r="D70" s="536"/>
      <c r="E70" s="536"/>
      <c r="F70" s="536"/>
      <c r="G70" s="536"/>
      <c r="H70" s="536"/>
      <c r="I70" s="536"/>
      <c r="J70" s="536"/>
      <c r="K70" s="536"/>
      <c r="L70" s="536"/>
      <c r="M70" s="536"/>
      <c r="N70" s="536"/>
      <c r="O70" s="1874" t="s">
        <v>842</v>
      </c>
      <c r="P70" s="1875"/>
      <c r="Q70" s="1875"/>
      <c r="R70" s="1875"/>
      <c r="S70" s="1875"/>
      <c r="T70" s="1876"/>
      <c r="AH70" s="270"/>
      <c r="AI70" s="270"/>
      <c r="AJ70" s="270"/>
    </row>
    <row r="71" spans="2:42" hidden="1" x14ac:dyDescent="0.4">
      <c r="B71" s="1958">
        <v>0</v>
      </c>
      <c r="C71" s="1958"/>
      <c r="D71" s="1958"/>
      <c r="E71" s="1958"/>
      <c r="F71" s="2005" t="s">
        <v>13</v>
      </c>
      <c r="G71" s="2005"/>
      <c r="H71" s="2004">
        <v>580000</v>
      </c>
      <c r="I71" s="2004"/>
      <c r="J71" s="2004"/>
      <c r="K71" s="2004"/>
      <c r="L71" s="2004"/>
      <c r="M71" s="2005" t="s">
        <v>1</v>
      </c>
      <c r="N71" s="2005"/>
      <c r="O71" s="1999">
        <v>450000</v>
      </c>
      <c r="P71" s="2000"/>
      <c r="Q71" s="2000"/>
      <c r="R71" s="2000"/>
      <c r="S71" s="2000"/>
      <c r="T71" s="2001"/>
      <c r="AA71" s="2039"/>
      <c r="AB71" s="2039"/>
      <c r="AC71" s="508"/>
      <c r="AD71" s="2039"/>
      <c r="AE71" s="2039"/>
      <c r="AF71" s="274"/>
      <c r="AG71" s="507"/>
      <c r="AH71" s="270"/>
      <c r="AI71" s="270"/>
      <c r="AJ71" s="270"/>
    </row>
    <row r="72" spans="2:42" hidden="1" x14ac:dyDescent="0.4">
      <c r="B72" s="1958">
        <v>580001</v>
      </c>
      <c r="C72" s="1958"/>
      <c r="D72" s="1958"/>
      <c r="E72" s="1958"/>
      <c r="F72" s="2002" t="s">
        <v>13</v>
      </c>
      <c r="G72" s="2003"/>
      <c r="H72" s="2004">
        <v>850000</v>
      </c>
      <c r="I72" s="2004"/>
      <c r="J72" s="2004"/>
      <c r="K72" s="2004"/>
      <c r="L72" s="2004"/>
      <c r="M72" s="2005" t="s">
        <v>1</v>
      </c>
      <c r="N72" s="2005"/>
      <c r="O72" s="1999">
        <v>450000</v>
      </c>
      <c r="P72" s="2000"/>
      <c r="Q72" s="2000"/>
      <c r="R72" s="2000"/>
      <c r="S72" s="2000"/>
      <c r="T72" s="2001"/>
      <c r="AA72" s="2039"/>
      <c r="AB72" s="2039"/>
      <c r="AC72" s="508"/>
      <c r="AD72" s="2039"/>
      <c r="AE72" s="2039"/>
      <c r="AF72" s="274"/>
      <c r="AG72" s="507"/>
      <c r="AH72" s="270"/>
      <c r="AI72" s="270"/>
      <c r="AJ72" s="270"/>
    </row>
    <row r="73" spans="2:42" hidden="1" x14ac:dyDescent="0.4">
      <c r="B73" s="1958">
        <v>850001</v>
      </c>
      <c r="C73" s="1958"/>
      <c r="D73" s="1958"/>
      <c r="E73" s="1958"/>
      <c r="F73" s="2002" t="s">
        <v>13</v>
      </c>
      <c r="G73" s="2003"/>
      <c r="H73" s="2004">
        <v>900000</v>
      </c>
      <c r="I73" s="2004"/>
      <c r="J73" s="2004"/>
      <c r="K73" s="2004"/>
      <c r="L73" s="2004"/>
      <c r="M73" s="2005" t="s">
        <v>1</v>
      </c>
      <c r="N73" s="2005"/>
      <c r="O73" s="1999">
        <v>450000</v>
      </c>
      <c r="P73" s="2000"/>
      <c r="Q73" s="2000"/>
      <c r="R73" s="2000"/>
      <c r="S73" s="2000"/>
      <c r="T73" s="2001"/>
      <c r="Y73" s="505"/>
      <c r="Z73" s="2040"/>
      <c r="AA73" s="2040"/>
      <c r="AB73" s="2040"/>
      <c r="AC73" s="508"/>
      <c r="AD73" s="2039"/>
      <c r="AE73" s="2039"/>
      <c r="AF73" s="274"/>
      <c r="AG73" s="507"/>
      <c r="AH73" s="270"/>
      <c r="AI73" s="270"/>
      <c r="AJ73" s="270"/>
    </row>
    <row r="74" spans="2:42" hidden="1" x14ac:dyDescent="0.4">
      <c r="B74" s="1958">
        <v>900001</v>
      </c>
      <c r="C74" s="1958"/>
      <c r="D74" s="1958"/>
      <c r="E74" s="1958"/>
      <c r="F74" s="2002" t="s">
        <v>13</v>
      </c>
      <c r="G74" s="2003"/>
      <c r="H74" s="2004">
        <v>950000</v>
      </c>
      <c r="I74" s="2004"/>
      <c r="J74" s="2004"/>
      <c r="K74" s="2004"/>
      <c r="L74" s="2004"/>
      <c r="M74" s="2005" t="s">
        <v>1</v>
      </c>
      <c r="N74" s="2005"/>
      <c r="O74" s="1999">
        <v>450000</v>
      </c>
      <c r="P74" s="2000"/>
      <c r="Q74" s="2000"/>
      <c r="R74" s="2000"/>
      <c r="S74" s="2000"/>
      <c r="T74" s="2001"/>
      <c r="AA74" s="2039"/>
      <c r="AB74" s="2039"/>
      <c r="AC74" s="508"/>
      <c r="AD74" s="2039"/>
      <c r="AE74" s="2039"/>
      <c r="AF74" s="274"/>
      <c r="AG74" s="507"/>
      <c r="AH74" s="270"/>
      <c r="AI74" s="270"/>
      <c r="AJ74" s="270"/>
    </row>
    <row r="75" spans="2:42" hidden="1" x14ac:dyDescent="0.4">
      <c r="B75" s="1958">
        <v>950001</v>
      </c>
      <c r="C75" s="1958"/>
      <c r="D75" s="1958"/>
      <c r="E75" s="1958"/>
      <c r="F75" s="2002" t="s">
        <v>13</v>
      </c>
      <c r="G75" s="2003"/>
      <c r="H75" s="2004">
        <v>1000000</v>
      </c>
      <c r="I75" s="2004"/>
      <c r="J75" s="2004"/>
      <c r="K75" s="2004"/>
      <c r="L75" s="2004"/>
      <c r="M75" s="2005" t="s">
        <v>1</v>
      </c>
      <c r="N75" s="2005"/>
      <c r="O75" s="1999">
        <v>410000</v>
      </c>
      <c r="P75" s="2000"/>
      <c r="Q75" s="2000"/>
      <c r="R75" s="2000"/>
      <c r="S75" s="2000"/>
      <c r="T75" s="2001"/>
      <c r="AA75" s="2039"/>
      <c r="AB75" s="2039"/>
      <c r="AC75" s="508"/>
      <c r="AD75" s="2039"/>
      <c r="AE75" s="2039"/>
      <c r="AF75" s="274"/>
      <c r="AG75" s="507"/>
      <c r="AH75" s="270"/>
      <c r="AI75" s="270"/>
      <c r="AJ75" s="270"/>
    </row>
    <row r="76" spans="2:42" hidden="1" x14ac:dyDescent="0.4">
      <c r="B76" s="1958">
        <v>1000001</v>
      </c>
      <c r="C76" s="1958"/>
      <c r="D76" s="1958"/>
      <c r="E76" s="1958"/>
      <c r="F76" s="2002" t="s">
        <v>13</v>
      </c>
      <c r="G76" s="2003"/>
      <c r="H76" s="2004">
        <v>1050000</v>
      </c>
      <c r="I76" s="2004"/>
      <c r="J76" s="2004"/>
      <c r="K76" s="2004"/>
      <c r="L76" s="2004"/>
      <c r="M76" s="2005" t="s">
        <v>1</v>
      </c>
      <c r="N76" s="2005"/>
      <c r="O76" s="1999">
        <v>310000</v>
      </c>
      <c r="P76" s="2000"/>
      <c r="Q76" s="2000"/>
      <c r="R76" s="2000"/>
      <c r="S76" s="2000"/>
      <c r="T76" s="2001"/>
      <c r="AA76" s="2039"/>
      <c r="AB76" s="2039"/>
      <c r="AC76" s="508"/>
      <c r="AD76" s="2039"/>
      <c r="AE76" s="2039"/>
      <c r="AF76" s="274"/>
      <c r="AG76" s="507"/>
      <c r="AH76" s="270"/>
      <c r="AI76" s="270"/>
      <c r="AJ76" s="270"/>
    </row>
    <row r="77" spans="2:42" hidden="1" x14ac:dyDescent="0.4">
      <c r="B77" s="1958">
        <v>1050001</v>
      </c>
      <c r="C77" s="1958"/>
      <c r="D77" s="1958"/>
      <c r="E77" s="1958"/>
      <c r="F77" s="2002" t="s">
        <v>13</v>
      </c>
      <c r="G77" s="2003"/>
      <c r="H77" s="2004">
        <v>1100000</v>
      </c>
      <c r="I77" s="2004"/>
      <c r="J77" s="2004"/>
      <c r="K77" s="2004"/>
      <c r="L77" s="2004"/>
      <c r="M77" s="2005" t="s">
        <v>1</v>
      </c>
      <c r="N77" s="2005"/>
      <c r="O77" s="1999">
        <v>210000</v>
      </c>
      <c r="P77" s="2000"/>
      <c r="Q77" s="2000"/>
      <c r="R77" s="2000"/>
      <c r="S77" s="2000"/>
      <c r="T77" s="2001"/>
      <c r="AA77" s="2039"/>
      <c r="AB77" s="2039"/>
      <c r="AC77" s="508"/>
      <c r="AD77" s="2039"/>
      <c r="AE77" s="2039"/>
      <c r="AF77" s="274"/>
      <c r="AG77" s="507"/>
      <c r="AH77" s="270"/>
      <c r="AI77" s="270"/>
      <c r="AJ77" s="270"/>
    </row>
    <row r="78" spans="2:42" hidden="1" x14ac:dyDescent="0.4">
      <c r="B78" s="1958">
        <v>1100001</v>
      </c>
      <c r="C78" s="1958"/>
      <c r="D78" s="1958"/>
      <c r="E78" s="1958"/>
      <c r="F78" s="2002" t="s">
        <v>13</v>
      </c>
      <c r="G78" s="2003"/>
      <c r="H78" s="2004">
        <v>1150000</v>
      </c>
      <c r="I78" s="2004"/>
      <c r="J78" s="2004"/>
      <c r="K78" s="2004"/>
      <c r="L78" s="2004"/>
      <c r="M78" s="2005" t="s">
        <v>1</v>
      </c>
      <c r="N78" s="2005"/>
      <c r="O78" s="1999">
        <v>110000</v>
      </c>
      <c r="P78" s="2000"/>
      <c r="Q78" s="2000"/>
      <c r="R78" s="2000"/>
      <c r="S78" s="2000"/>
      <c r="T78" s="2001"/>
      <c r="AA78" s="2039"/>
      <c r="AB78" s="2039"/>
      <c r="AC78" s="508"/>
      <c r="AD78" s="2039"/>
      <c r="AE78" s="2039"/>
      <c r="AF78" s="274"/>
      <c r="AG78" s="270"/>
      <c r="AH78" s="270"/>
      <c r="AI78" s="270"/>
      <c r="AJ78" s="270"/>
    </row>
    <row r="79" spans="2:42" hidden="1" x14ac:dyDescent="0.4">
      <c r="B79" s="1958">
        <v>1150001</v>
      </c>
      <c r="C79" s="1958"/>
      <c r="D79" s="1958"/>
      <c r="E79" s="1958"/>
      <c r="F79" s="2002" t="s">
        <v>13</v>
      </c>
      <c r="G79" s="2003"/>
      <c r="H79" s="2004">
        <v>1200000</v>
      </c>
      <c r="I79" s="2004"/>
      <c r="J79" s="2004"/>
      <c r="K79" s="2004"/>
      <c r="L79" s="2004"/>
      <c r="M79" s="2005" t="s">
        <v>1</v>
      </c>
      <c r="N79" s="2005"/>
      <c r="O79" s="1999">
        <v>60000</v>
      </c>
      <c r="P79" s="2000"/>
      <c r="Q79" s="2000"/>
      <c r="R79" s="2000"/>
      <c r="S79" s="2000"/>
      <c r="T79" s="2001"/>
    </row>
    <row r="80" spans="2:42" hidden="1" x14ac:dyDescent="0.4">
      <c r="B80" s="1958">
        <v>1200001</v>
      </c>
      <c r="C80" s="1958"/>
      <c r="D80" s="1958"/>
      <c r="E80" s="1958"/>
      <c r="F80" s="2002" t="s">
        <v>13</v>
      </c>
      <c r="G80" s="2003"/>
      <c r="H80" s="2004">
        <v>1230000</v>
      </c>
      <c r="I80" s="2004"/>
      <c r="J80" s="2004"/>
      <c r="K80" s="2004"/>
      <c r="L80" s="2004"/>
      <c r="M80" s="2005" t="s">
        <v>1</v>
      </c>
      <c r="N80" s="2005"/>
      <c r="O80" s="1999">
        <v>30000</v>
      </c>
      <c r="P80" s="2000"/>
      <c r="Q80" s="2000"/>
      <c r="R80" s="2000"/>
      <c r="S80" s="2000"/>
      <c r="T80" s="2001"/>
    </row>
    <row r="81" spans="2:20" hidden="1" x14ac:dyDescent="0.4">
      <c r="B81" s="1958">
        <v>1230001</v>
      </c>
      <c r="C81" s="1958"/>
      <c r="D81" s="1958"/>
      <c r="E81" s="1958"/>
      <c r="F81" s="2002" t="s">
        <v>13</v>
      </c>
      <c r="G81" s="2003"/>
      <c r="H81" s="2004">
        <v>1000000000</v>
      </c>
      <c r="I81" s="2004"/>
      <c r="J81" s="2004"/>
      <c r="K81" s="2004"/>
      <c r="L81" s="2004"/>
      <c r="M81" s="2005" t="s">
        <v>1</v>
      </c>
      <c r="N81" s="2005"/>
      <c r="O81" s="1999">
        <v>0</v>
      </c>
      <c r="P81" s="2000"/>
      <c r="Q81" s="2000"/>
      <c r="R81" s="2000"/>
      <c r="S81" s="2000"/>
      <c r="T81" s="2001"/>
    </row>
    <row r="82" spans="2:20" hidden="1" x14ac:dyDescent="0.4"/>
  </sheetData>
  <sheetProtection password="F446" sheet="1" objects="1" scenarios="1"/>
  <mergeCells count="274">
    <mergeCell ref="AR54:AT54"/>
    <mergeCell ref="AO57:AO59"/>
    <mergeCell ref="AP57:AP59"/>
    <mergeCell ref="AQ57:AQ59"/>
    <mergeCell ref="E33:I33"/>
    <mergeCell ref="E58:Q58"/>
    <mergeCell ref="W28:X28"/>
    <mergeCell ref="N23:O23"/>
    <mergeCell ref="J22:L22"/>
    <mergeCell ref="AC23:AD23"/>
    <mergeCell ref="AF23:AG23"/>
    <mergeCell ref="G28:H28"/>
    <mergeCell ref="I28:P28"/>
    <mergeCell ref="W25:AH25"/>
    <mergeCell ref="T22:V22"/>
    <mergeCell ref="T23:V23"/>
    <mergeCell ref="E38:P38"/>
    <mergeCell ref="E40:F40"/>
    <mergeCell ref="G40:J40"/>
    <mergeCell ref="H41:P41"/>
    <mergeCell ref="AP66:AP68"/>
    <mergeCell ref="B14:D14"/>
    <mergeCell ref="AO53:AQ53"/>
    <mergeCell ref="AO54:AQ54"/>
    <mergeCell ref="B26:D26"/>
    <mergeCell ref="E26:P26"/>
    <mergeCell ref="T26:V26"/>
    <mergeCell ref="E25:P25"/>
    <mergeCell ref="B32:D32"/>
    <mergeCell ref="E32:P32"/>
    <mergeCell ref="B46:D46"/>
    <mergeCell ref="E46:I46"/>
    <mergeCell ref="B28:D28"/>
    <mergeCell ref="E28:F28"/>
    <mergeCell ref="B39:D39"/>
    <mergeCell ref="E39:F39"/>
    <mergeCell ref="B33:D33"/>
    <mergeCell ref="G19:P19"/>
    <mergeCell ref="Y19:AH19"/>
    <mergeCell ref="G30:P30"/>
    <mergeCell ref="Y30:AH30"/>
    <mergeCell ref="AJ63:AL63"/>
    <mergeCell ref="AM63:AO63"/>
    <mergeCell ref="AJ65:AJ67"/>
    <mergeCell ref="AK65:AK67"/>
    <mergeCell ref="AL65:AL67"/>
    <mergeCell ref="AM65:AM67"/>
    <mergeCell ref="AN65:AN67"/>
    <mergeCell ref="W21:AH21"/>
    <mergeCell ref="AF18:AG18"/>
    <mergeCell ref="T20:AH20"/>
    <mergeCell ref="T21:V21"/>
    <mergeCell ref="W18:X18"/>
    <mergeCell ref="Y18:AB18"/>
    <mergeCell ref="AC18:AE18"/>
    <mergeCell ref="AE22:AH22"/>
    <mergeCell ref="W23:Y23"/>
    <mergeCell ref="W26:AH26"/>
    <mergeCell ref="W29:X29"/>
    <mergeCell ref="Y29:AB29"/>
    <mergeCell ref="AC29:AE29"/>
    <mergeCell ref="AF29:AG29"/>
    <mergeCell ref="W27:AH27"/>
    <mergeCell ref="Y28:Z28"/>
    <mergeCell ref="AA28:AH28"/>
    <mergeCell ref="W14:AH14"/>
    <mergeCell ref="T15:V15"/>
    <mergeCell ref="W15:AH15"/>
    <mergeCell ref="B9:P9"/>
    <mergeCell ref="T9:AH9"/>
    <mergeCell ref="B10:D10"/>
    <mergeCell ref="E10:P10"/>
    <mergeCell ref="T10:V10"/>
    <mergeCell ref="W10:AH10"/>
    <mergeCell ref="B11:D11"/>
    <mergeCell ref="T11:V11"/>
    <mergeCell ref="B12:D12"/>
    <mergeCell ref="T12:V12"/>
    <mergeCell ref="M11:P11"/>
    <mergeCell ref="E11:I11"/>
    <mergeCell ref="W11:AA11"/>
    <mergeCell ref="AB11:AD11"/>
    <mergeCell ref="AE11:AH11"/>
    <mergeCell ref="E12:G12"/>
    <mergeCell ref="H12:I12"/>
    <mergeCell ref="K12:L12"/>
    <mergeCell ref="N12:O12"/>
    <mergeCell ref="W12:Y12"/>
    <mergeCell ref="Z12:AA12"/>
    <mergeCell ref="AC12:AD12"/>
    <mergeCell ref="J11:L11"/>
    <mergeCell ref="AF12:AG12"/>
    <mergeCell ref="W13:AH13"/>
    <mergeCell ref="E13:P13"/>
    <mergeCell ref="B13:D13"/>
    <mergeCell ref="N34:O34"/>
    <mergeCell ref="E36:P36"/>
    <mergeCell ref="E34:G34"/>
    <mergeCell ref="J33:L33"/>
    <mergeCell ref="K34:L34"/>
    <mergeCell ref="AB22:AD22"/>
    <mergeCell ref="B15:D15"/>
    <mergeCell ref="E15:P15"/>
    <mergeCell ref="T17:V17"/>
    <mergeCell ref="W17:X17"/>
    <mergeCell ref="B17:D17"/>
    <mergeCell ref="E17:F17"/>
    <mergeCell ref="T16:V16"/>
    <mergeCell ref="W16:AH16"/>
    <mergeCell ref="Y17:Z17"/>
    <mergeCell ref="AA17:AH17"/>
    <mergeCell ref="B16:D16"/>
    <mergeCell ref="G17:H17"/>
    <mergeCell ref="G18:J18"/>
    <mergeCell ref="Z23:AA23"/>
    <mergeCell ref="B21:D21"/>
    <mergeCell ref="E21:P21"/>
    <mergeCell ref="B22:D22"/>
    <mergeCell ref="B23:D23"/>
    <mergeCell ref="T25:V25"/>
    <mergeCell ref="W22:AA22"/>
    <mergeCell ref="K18:M18"/>
    <mergeCell ref="N18:O18"/>
    <mergeCell ref="T18:V18"/>
    <mergeCell ref="W24:AH24"/>
    <mergeCell ref="R63:S63"/>
    <mergeCell ref="R57:S57"/>
    <mergeCell ref="R58:S58"/>
    <mergeCell ref="R59:S59"/>
    <mergeCell ref="C61:D61"/>
    <mergeCell ref="G39:H39"/>
    <mergeCell ref="I39:P39"/>
    <mergeCell ref="E57:Q57"/>
    <mergeCell ref="F51:H51"/>
    <mergeCell ref="C51:E51"/>
    <mergeCell ref="N40:O40"/>
    <mergeCell ref="R60:S60"/>
    <mergeCell ref="R61:S61"/>
    <mergeCell ref="E61:Q61"/>
    <mergeCell ref="E60:Q60"/>
    <mergeCell ref="E59:Q59"/>
    <mergeCell ref="B40:D40"/>
    <mergeCell ref="AA68:AB68"/>
    <mergeCell ref="AD68:AE68"/>
    <mergeCell ref="AA69:AB69"/>
    <mergeCell ref="AD69:AE69"/>
    <mergeCell ref="AA71:AB71"/>
    <mergeCell ref="AD71:AE71"/>
    <mergeCell ref="B68:J68"/>
    <mergeCell ref="B20:P20"/>
    <mergeCell ref="AC37:AJ37"/>
    <mergeCell ref="B65:D65"/>
    <mergeCell ref="B64:D64"/>
    <mergeCell ref="B63:D63"/>
    <mergeCell ref="B60:D60"/>
    <mergeCell ref="B59:D59"/>
    <mergeCell ref="B58:D58"/>
    <mergeCell ref="B57:D57"/>
    <mergeCell ref="R55:S55"/>
    <mergeCell ref="R56:S56"/>
    <mergeCell ref="E65:Q65"/>
    <mergeCell ref="E64:Q64"/>
    <mergeCell ref="E63:Q63"/>
    <mergeCell ref="AC38:AJ38"/>
    <mergeCell ref="R64:S64"/>
    <mergeCell ref="R65:S65"/>
    <mergeCell ref="B70:N70"/>
    <mergeCell ref="O70:T70"/>
    <mergeCell ref="B72:E72"/>
    <mergeCell ref="F72:G72"/>
    <mergeCell ref="H72:L72"/>
    <mergeCell ref="M72:N72"/>
    <mergeCell ref="O72:T72"/>
    <mergeCell ref="B73:E73"/>
    <mergeCell ref="F73:G73"/>
    <mergeCell ref="H73:L73"/>
    <mergeCell ref="M73:N73"/>
    <mergeCell ref="O73:T73"/>
    <mergeCell ref="B71:E71"/>
    <mergeCell ref="F71:G71"/>
    <mergeCell ref="H71:L71"/>
    <mergeCell ref="M71:N71"/>
    <mergeCell ref="O71:T71"/>
    <mergeCell ref="B74:E74"/>
    <mergeCell ref="AA72:AB72"/>
    <mergeCell ref="AD72:AE72"/>
    <mergeCell ref="AD73:AE73"/>
    <mergeCell ref="AA74:AB74"/>
    <mergeCell ref="AD74:AE74"/>
    <mergeCell ref="Z73:AB73"/>
    <mergeCell ref="F74:G74"/>
    <mergeCell ref="H74:L74"/>
    <mergeCell ref="M74:N74"/>
    <mergeCell ref="B75:E75"/>
    <mergeCell ref="F75:G75"/>
    <mergeCell ref="H75:L75"/>
    <mergeCell ref="M75:N75"/>
    <mergeCell ref="AA77:AB77"/>
    <mergeCell ref="AD77:AE77"/>
    <mergeCell ref="B78:E78"/>
    <mergeCell ref="F78:G78"/>
    <mergeCell ref="H78:L78"/>
    <mergeCell ref="M78:N78"/>
    <mergeCell ref="AA78:AB78"/>
    <mergeCell ref="AD78:AE78"/>
    <mergeCell ref="AA75:AB75"/>
    <mergeCell ref="AD75:AE75"/>
    <mergeCell ref="AA76:AB76"/>
    <mergeCell ref="AD76:AE76"/>
    <mergeCell ref="B76:E76"/>
    <mergeCell ref="F76:G76"/>
    <mergeCell ref="H76:L76"/>
    <mergeCell ref="M76:N76"/>
    <mergeCell ref="T13:V13"/>
    <mergeCell ref="T14:V14"/>
    <mergeCell ref="E14:P14"/>
    <mergeCell ref="K40:M40"/>
    <mergeCell ref="M33:P33"/>
    <mergeCell ref="M22:P22"/>
    <mergeCell ref="B31:P31"/>
    <mergeCell ref="T29:V29"/>
    <mergeCell ref="E22:I22"/>
    <mergeCell ref="E23:G23"/>
    <mergeCell ref="H23:I23"/>
    <mergeCell ref="T27:V27"/>
    <mergeCell ref="B25:D25"/>
    <mergeCell ref="I17:P17"/>
    <mergeCell ref="E16:P16"/>
    <mergeCell ref="T28:V28"/>
    <mergeCell ref="B27:D27"/>
    <mergeCell ref="E27:P27"/>
    <mergeCell ref="K23:L23"/>
    <mergeCell ref="B24:D24"/>
    <mergeCell ref="E24:P24"/>
    <mergeCell ref="T24:V24"/>
    <mergeCell ref="B18:D18"/>
    <mergeCell ref="E18:F18"/>
    <mergeCell ref="B38:D38"/>
    <mergeCell ref="B35:D35"/>
    <mergeCell ref="E35:P35"/>
    <mergeCell ref="B34:D34"/>
    <mergeCell ref="B36:D36"/>
    <mergeCell ref="B37:D37"/>
    <mergeCell ref="E37:P37"/>
    <mergeCell ref="H34:I34"/>
    <mergeCell ref="B29:D29"/>
    <mergeCell ref="E29:F29"/>
    <mergeCell ref="G29:J29"/>
    <mergeCell ref="K29:M29"/>
    <mergeCell ref="N29:O29"/>
    <mergeCell ref="O81:T81"/>
    <mergeCell ref="O80:T80"/>
    <mergeCell ref="O79:T79"/>
    <mergeCell ref="O78:T78"/>
    <mergeCell ref="O77:T77"/>
    <mergeCell ref="O76:T76"/>
    <mergeCell ref="O75:T75"/>
    <mergeCell ref="O74:T74"/>
    <mergeCell ref="B80:E80"/>
    <mergeCell ref="F80:G80"/>
    <mergeCell ref="H80:L80"/>
    <mergeCell ref="M80:N80"/>
    <mergeCell ref="B81:E81"/>
    <mergeCell ref="F81:G81"/>
    <mergeCell ref="H81:L81"/>
    <mergeCell ref="M81:N81"/>
    <mergeCell ref="B79:E79"/>
    <mergeCell ref="F79:G79"/>
    <mergeCell ref="H79:L79"/>
    <mergeCell ref="M79:N79"/>
    <mergeCell ref="B77:E77"/>
    <mergeCell ref="F77:G77"/>
    <mergeCell ref="H77:L77"/>
    <mergeCell ref="M77:N77"/>
  </mergeCells>
  <phoneticPr fontId="3"/>
  <conditionalFormatting sqref="E10:P10 M12:N12 P12 E11:E12 H12 J12:K12 J11 E18:F18">
    <cfRule type="containsBlanks" dxfId="129" priority="134">
      <formula>LEN(TRIM(E10))=0</formula>
    </cfRule>
  </conditionalFormatting>
  <conditionalFormatting sqref="W10:AH10 W12 Z12 AB12:AC12 AE12:AF12 AH12">
    <cfRule type="containsBlanks" dxfId="128" priority="133">
      <formula>LEN(TRIM(W10))=0</formula>
    </cfRule>
  </conditionalFormatting>
  <conditionalFormatting sqref="W21:AH21 W23 Z23 AB23:AC23 AE23:AF23 AH23 E21:P21 E23 H23 J23:K23 M23:N23 P23">
    <cfRule type="containsBlanks" dxfId="127" priority="132">
      <formula>LEN(TRIM(E21))=0</formula>
    </cfRule>
  </conditionalFormatting>
  <conditionalFormatting sqref="E32:P32 E36:P36 E34 H34 J34:K34 M34:N34 P34">
    <cfRule type="containsBlanks" dxfId="126" priority="131">
      <formula>LEN(TRIM(E32))=0</formula>
    </cfRule>
  </conditionalFormatting>
  <conditionalFormatting sqref="W11">
    <cfRule type="containsBlanks" dxfId="125" priority="129">
      <formula>LEN(TRIM(W11))=0</formula>
    </cfRule>
  </conditionalFormatting>
  <conditionalFormatting sqref="W22 E22">
    <cfRule type="containsBlanks" dxfId="124" priority="128">
      <formula>LEN(TRIM(E22))=0</formula>
    </cfRule>
  </conditionalFormatting>
  <conditionalFormatting sqref="E33">
    <cfRule type="containsBlanks" dxfId="123" priority="127">
      <formula>LEN(TRIM(E33))=0</formula>
    </cfRule>
  </conditionalFormatting>
  <conditionalFormatting sqref="M11">
    <cfRule type="expression" dxfId="122" priority="126">
      <formula>$M$11&gt;1</formula>
    </cfRule>
  </conditionalFormatting>
  <conditionalFormatting sqref="AE11">
    <cfRule type="expression" dxfId="121" priority="125">
      <formula>$AE$11</formula>
    </cfRule>
  </conditionalFormatting>
  <conditionalFormatting sqref="M22">
    <cfRule type="expression" dxfId="120" priority="124">
      <formula>$M$22</formula>
    </cfRule>
  </conditionalFormatting>
  <conditionalFormatting sqref="AE22">
    <cfRule type="expression" dxfId="119" priority="123">
      <formula>$AE$22&gt;1</formula>
    </cfRule>
  </conditionalFormatting>
  <conditionalFormatting sqref="M33">
    <cfRule type="expression" dxfId="118" priority="122">
      <formula>$M$33&gt;1</formula>
    </cfRule>
  </conditionalFormatting>
  <conditionalFormatting sqref="J33 J22 AB22 AB11">
    <cfRule type="containsBlanks" dxfId="117" priority="121">
      <formula>LEN(TRIM(J11))=0</formula>
    </cfRule>
  </conditionalFormatting>
  <conditionalFormatting sqref="W15:AH15">
    <cfRule type="containsBlanks" dxfId="116" priority="120">
      <formula>LEN(TRIM(W15))=0</formula>
    </cfRule>
  </conditionalFormatting>
  <conditionalFormatting sqref="E26:P26">
    <cfRule type="containsBlanks" dxfId="115" priority="119">
      <formula>LEN(TRIM(E26))=0</formula>
    </cfRule>
  </conditionalFormatting>
  <conditionalFormatting sqref="W26:AH26">
    <cfRule type="containsBlanks" dxfId="114" priority="118">
      <formula>LEN(TRIM(W26))=0</formula>
    </cfRule>
  </conditionalFormatting>
  <conditionalFormatting sqref="E37:P37">
    <cfRule type="containsBlanks" dxfId="113" priority="117">
      <formula>LEN(TRIM(E37))=0</formula>
    </cfRule>
  </conditionalFormatting>
  <conditionalFormatting sqref="E15">
    <cfRule type="containsBlanks" dxfId="112" priority="116">
      <formula>LEN(TRIM(E15))=0</formula>
    </cfRule>
  </conditionalFormatting>
  <conditionalFormatting sqref="I17">
    <cfRule type="expression" dxfId="111" priority="34">
      <formula>$E$17="無"</formula>
    </cfRule>
    <cfRule type="expression" dxfId="110" priority="104">
      <formula>$E$17="有"</formula>
    </cfRule>
  </conditionalFormatting>
  <conditionalFormatting sqref="G17:H17">
    <cfRule type="expression" dxfId="109" priority="101">
      <formula>$E$17="無"</formula>
    </cfRule>
    <cfRule type="expression" dxfId="108" priority="102">
      <formula>$E$17="有"</formula>
    </cfRule>
  </conditionalFormatting>
  <conditionalFormatting sqref="E16:P16">
    <cfRule type="expression" dxfId="107" priority="30">
      <formula>$E$16&lt;&gt;""</formula>
    </cfRule>
    <cfRule type="expression" dxfId="106" priority="36">
      <formula>$E$15="同　居"</formula>
    </cfRule>
    <cfRule type="expression" dxfId="105" priority="99">
      <formula>$E$16=""</formula>
    </cfRule>
    <cfRule type="expression" dxfId="104" priority="100">
      <formula>$E$15="別　居"</formula>
    </cfRule>
  </conditionalFormatting>
  <conditionalFormatting sqref="B16:D16">
    <cfRule type="expression" dxfId="103" priority="98">
      <formula>$E$15="同　居"</formula>
    </cfRule>
  </conditionalFormatting>
  <conditionalFormatting sqref="E17:F17">
    <cfRule type="expression" dxfId="102" priority="35">
      <formula>$E$15="同　居"</formula>
    </cfRule>
    <cfRule type="expression" dxfId="101" priority="96">
      <formula>$E$17=""</formula>
    </cfRule>
    <cfRule type="expression" dxfId="100" priority="97">
      <formula>$E$15="別　居"</formula>
    </cfRule>
  </conditionalFormatting>
  <conditionalFormatting sqref="B17:D17">
    <cfRule type="expression" dxfId="99" priority="95">
      <formula>$E$15="同　居"</formula>
    </cfRule>
  </conditionalFormatting>
  <conditionalFormatting sqref="G18:J18">
    <cfRule type="expression" dxfId="98" priority="94">
      <formula>$E$18="〇"</formula>
    </cfRule>
  </conditionalFormatting>
  <conditionalFormatting sqref="K18:O18">
    <cfRule type="expression" dxfId="97" priority="93">
      <formula>$E$18="〇"</formula>
    </cfRule>
  </conditionalFormatting>
  <conditionalFormatting sqref="W18:X18">
    <cfRule type="containsBlanks" dxfId="96" priority="92">
      <formula>LEN(TRIM(W18))=0</formula>
    </cfRule>
  </conditionalFormatting>
  <conditionalFormatting sqref="AA17">
    <cfRule type="expression" dxfId="95" priority="26">
      <formula>$W$15="同　居"</formula>
    </cfRule>
    <cfRule type="expression" dxfId="94" priority="91">
      <formula>$W$17="有"</formula>
    </cfRule>
  </conditionalFormatting>
  <conditionalFormatting sqref="Y17:Z17">
    <cfRule type="expression" dxfId="93" priority="88">
      <formula>$W$17="無"</formula>
    </cfRule>
    <cfRule type="expression" dxfId="92" priority="89">
      <formula>$W$17="有"</formula>
    </cfRule>
  </conditionalFormatting>
  <conditionalFormatting sqref="W16:AH16">
    <cfRule type="expression" dxfId="91" priority="86">
      <formula>$W$15="同　居"</formula>
    </cfRule>
    <cfRule type="expression" dxfId="90" priority="87">
      <formula>$W$15="別　居"</formula>
    </cfRule>
  </conditionalFormatting>
  <conditionalFormatting sqref="T16:V16">
    <cfRule type="expression" dxfId="89" priority="85">
      <formula>$W$15="同　居"</formula>
    </cfRule>
  </conditionalFormatting>
  <conditionalFormatting sqref="W17:X17">
    <cfRule type="expression" dxfId="88" priority="27">
      <formula>$W$17&lt;&gt;""</formula>
    </cfRule>
    <cfRule type="expression" dxfId="87" priority="83">
      <formula>$W$15="同　居"</formula>
    </cfRule>
    <cfRule type="expression" dxfId="86" priority="84">
      <formula>$W$15="別　居"</formula>
    </cfRule>
  </conditionalFormatting>
  <conditionalFormatting sqref="T17:V17">
    <cfRule type="expression" dxfId="85" priority="82">
      <formula>$W$15="同　居"</formula>
    </cfRule>
  </conditionalFormatting>
  <conditionalFormatting sqref="Y18:AB18">
    <cfRule type="expression" dxfId="84" priority="81">
      <formula>$W$18="〇"</formula>
    </cfRule>
  </conditionalFormatting>
  <conditionalFormatting sqref="AC18:AG18">
    <cfRule type="expression" dxfId="83" priority="80">
      <formula>$W$18="〇"</formula>
    </cfRule>
  </conditionalFormatting>
  <conditionalFormatting sqref="E29:F29">
    <cfRule type="expression" dxfId="82" priority="20">
      <formula>$E$29&lt;&gt;""</formula>
    </cfRule>
    <cfRule type="containsBlanks" dxfId="81" priority="79">
      <formula>LEN(TRIM(E29))=0</formula>
    </cfRule>
  </conditionalFormatting>
  <conditionalFormatting sqref="I28">
    <cfRule type="expression" dxfId="80" priority="77">
      <formula>$E$26="同　居"</formula>
    </cfRule>
    <cfRule type="expression" dxfId="79" priority="78">
      <formula>$E$28="無"</formula>
    </cfRule>
  </conditionalFormatting>
  <conditionalFormatting sqref="G28:H28">
    <cfRule type="expression" dxfId="78" priority="75">
      <formula>$E$28="無"</formula>
    </cfRule>
    <cfRule type="expression" dxfId="77" priority="76">
      <formula>$E$28="有"</formula>
    </cfRule>
  </conditionalFormatting>
  <conditionalFormatting sqref="E27:P27">
    <cfRule type="expression" dxfId="76" priority="23">
      <formula>$E$27&lt;&gt;""</formula>
    </cfRule>
    <cfRule type="expression" dxfId="75" priority="73">
      <formula>$E$26="同　居"</formula>
    </cfRule>
    <cfRule type="expression" dxfId="74" priority="74">
      <formula>$E$26="別　居"</formula>
    </cfRule>
  </conditionalFormatting>
  <conditionalFormatting sqref="B27:D27">
    <cfRule type="expression" dxfId="73" priority="72">
      <formula>$E$26="同　居"</formula>
    </cfRule>
  </conditionalFormatting>
  <conditionalFormatting sqref="E28:F28">
    <cfRule type="expression" dxfId="72" priority="22">
      <formula>$E$28&lt;&gt;""</formula>
    </cfRule>
    <cfRule type="expression" dxfId="71" priority="70">
      <formula>$E$26="同　居"</formula>
    </cfRule>
    <cfRule type="expression" dxfId="70" priority="71">
      <formula>$E$26="別　居"</formula>
    </cfRule>
  </conditionalFormatting>
  <conditionalFormatting sqref="B28:D28">
    <cfRule type="expression" dxfId="69" priority="69">
      <formula>$E$26="同　居"</formula>
    </cfRule>
  </conditionalFormatting>
  <conditionalFormatting sqref="G29:J29">
    <cfRule type="expression" dxfId="68" priority="68">
      <formula>$E$29="〇"</formula>
    </cfRule>
  </conditionalFormatting>
  <conditionalFormatting sqref="K29:O29">
    <cfRule type="expression" dxfId="67" priority="67">
      <formula>$E$29="〇"</formula>
    </cfRule>
  </conditionalFormatting>
  <conditionalFormatting sqref="W29:X29">
    <cfRule type="expression" dxfId="66" priority="14">
      <formula>$W$29&lt;&gt;""</formula>
    </cfRule>
    <cfRule type="containsBlanks" dxfId="65" priority="66">
      <formula>LEN(TRIM(W29))=0</formula>
    </cfRule>
  </conditionalFormatting>
  <conditionalFormatting sqref="AA28">
    <cfRule type="expression" dxfId="64" priority="64">
      <formula>$W$28="無"</formula>
    </cfRule>
    <cfRule type="expression" dxfId="63" priority="65">
      <formula>$W$28="有"</formula>
    </cfRule>
  </conditionalFormatting>
  <conditionalFormatting sqref="Y28:Z28">
    <cfRule type="expression" dxfId="62" priority="62">
      <formula>$W$28="無"</formula>
    </cfRule>
    <cfRule type="expression" dxfId="61" priority="63">
      <formula>$W$28="有"</formula>
    </cfRule>
  </conditionalFormatting>
  <conditionalFormatting sqref="W27:AH27">
    <cfRule type="expression" dxfId="60" priority="17">
      <formula>$W$27&lt;&gt;""</formula>
    </cfRule>
    <cfRule type="expression" dxfId="59" priority="60">
      <formula>$W$26="同　居"</formula>
    </cfRule>
    <cfRule type="expression" dxfId="58" priority="61">
      <formula>$W$26="別　居"</formula>
    </cfRule>
  </conditionalFormatting>
  <conditionalFormatting sqref="T27:V27">
    <cfRule type="expression" dxfId="57" priority="59">
      <formula>$W$26="同　居"</formula>
    </cfRule>
  </conditionalFormatting>
  <conditionalFormatting sqref="W28:X28">
    <cfRule type="expression" dxfId="56" priority="16">
      <formula>$W$28&lt;&gt;""</formula>
    </cfRule>
    <cfRule type="expression" dxfId="55" priority="57">
      <formula>$W$26="同　居"</formula>
    </cfRule>
    <cfRule type="expression" dxfId="54" priority="58">
      <formula>$W$26="別　居"</formula>
    </cfRule>
  </conditionalFormatting>
  <conditionalFormatting sqref="T28:V28">
    <cfRule type="expression" dxfId="53" priority="56">
      <formula>$W$26="同　居"</formula>
    </cfRule>
  </conditionalFormatting>
  <conditionalFormatting sqref="Y29:AB29">
    <cfRule type="expression" dxfId="52" priority="55">
      <formula>$W$29="〇"</formula>
    </cfRule>
  </conditionalFormatting>
  <conditionalFormatting sqref="AC29:AG29">
    <cfRule type="expression" dxfId="51" priority="54">
      <formula>$W$29="〇"</formula>
    </cfRule>
  </conditionalFormatting>
  <conditionalFormatting sqref="E40:F40">
    <cfRule type="expression" dxfId="50" priority="8">
      <formula>$E$40&lt;&gt;""</formula>
    </cfRule>
    <cfRule type="containsBlanks" dxfId="49" priority="53">
      <formula>LEN(TRIM(E40))=0</formula>
    </cfRule>
  </conditionalFormatting>
  <conditionalFormatting sqref="I39">
    <cfRule type="expression" dxfId="48" priority="51">
      <formula>$E$37="同　居"</formula>
    </cfRule>
    <cfRule type="expression" dxfId="47" priority="52">
      <formula>$E$39="無"</formula>
    </cfRule>
  </conditionalFormatting>
  <conditionalFormatting sqref="G39:H39">
    <cfRule type="expression" dxfId="46" priority="49">
      <formula>$E$39="無"</formula>
    </cfRule>
    <cfRule type="expression" dxfId="45" priority="50">
      <formula>$E$39="有"</formula>
    </cfRule>
  </conditionalFormatting>
  <conditionalFormatting sqref="E38:P38">
    <cfRule type="expression" dxfId="44" priority="11">
      <formula>$E$38&lt;&gt;""</formula>
    </cfRule>
    <cfRule type="expression" dxfId="43" priority="47">
      <formula>$E$37="同　居"</formula>
    </cfRule>
    <cfRule type="expression" dxfId="42" priority="48">
      <formula>$E$37="別　居"</formula>
    </cfRule>
  </conditionalFormatting>
  <conditionalFormatting sqref="B38:D38">
    <cfRule type="expression" dxfId="41" priority="46">
      <formula>$E$37="同　居"</formula>
    </cfRule>
  </conditionalFormatting>
  <conditionalFormatting sqref="E39:F39">
    <cfRule type="expression" dxfId="40" priority="10">
      <formula>$E$39&lt;&gt;""</formula>
    </cfRule>
    <cfRule type="expression" dxfId="39" priority="44">
      <formula>$E$37="同　居"</formula>
    </cfRule>
    <cfRule type="expression" dxfId="38" priority="45">
      <formula>$E$37="別　居"</formula>
    </cfRule>
  </conditionalFormatting>
  <conditionalFormatting sqref="B39:D39">
    <cfRule type="expression" dxfId="37" priority="43">
      <formula>$E$37="同　居"</formula>
    </cfRule>
  </conditionalFormatting>
  <conditionalFormatting sqref="G40:J40">
    <cfRule type="expression" dxfId="36" priority="42">
      <formula>$E$40="〇"</formula>
    </cfRule>
  </conditionalFormatting>
  <conditionalFormatting sqref="K40:O40">
    <cfRule type="expression" dxfId="35" priority="41">
      <formula>$E$40="〇"</formula>
    </cfRule>
  </conditionalFormatting>
  <conditionalFormatting sqref="E25:P25">
    <cfRule type="containsBlanks" dxfId="34" priority="40">
      <formula>LEN(TRIM(E25))=0</formula>
    </cfRule>
  </conditionalFormatting>
  <conditionalFormatting sqref="W25:AH25">
    <cfRule type="containsBlanks" dxfId="33" priority="39">
      <formula>LEN(TRIM(W25))=0</formula>
    </cfRule>
  </conditionalFormatting>
  <conditionalFormatting sqref="W14:AH14">
    <cfRule type="containsBlanks" dxfId="32" priority="38">
      <formula>LEN(TRIM(W14))=0</formula>
    </cfRule>
  </conditionalFormatting>
  <conditionalFormatting sqref="E14:P14">
    <cfRule type="containsBlanks" dxfId="31" priority="37">
      <formula>LEN(TRIM(E14))=0</formula>
    </cfRule>
  </conditionalFormatting>
  <conditionalFormatting sqref="I17:P17">
    <cfRule type="expression" dxfId="30" priority="103">
      <formula>$I$17=""</formula>
    </cfRule>
  </conditionalFormatting>
  <conditionalFormatting sqref="K18:M18">
    <cfRule type="expression" dxfId="29" priority="29">
      <formula>$K$18&lt;&gt;""</formula>
    </cfRule>
    <cfRule type="expression" dxfId="28" priority="33">
      <formula>$K$18=""</formula>
    </cfRule>
  </conditionalFormatting>
  <conditionalFormatting sqref="N18:O18">
    <cfRule type="expression" dxfId="27" priority="28">
      <formula>$N$18&lt;&gt;""</formula>
    </cfRule>
    <cfRule type="expression" dxfId="26" priority="32">
      <formula>$N$18=""</formula>
    </cfRule>
  </conditionalFormatting>
  <conditionalFormatting sqref="AA17:AH17">
    <cfRule type="expression" dxfId="25" priority="90">
      <formula>$W$17="無"</formula>
    </cfRule>
  </conditionalFormatting>
  <conditionalFormatting sqref="AC18:AE18">
    <cfRule type="expression" dxfId="24" priority="25">
      <formula>$AC$18&lt;&gt;""</formula>
    </cfRule>
  </conditionalFormatting>
  <conditionalFormatting sqref="AF18:AG18">
    <cfRule type="expression" dxfId="23" priority="24">
      <formula>$AF$18&lt;&gt;""</formula>
    </cfRule>
  </conditionalFormatting>
  <conditionalFormatting sqref="I28:P28">
    <cfRule type="expression" dxfId="22" priority="21">
      <formula>$I$28&lt;&gt;""</formula>
    </cfRule>
  </conditionalFormatting>
  <conditionalFormatting sqref="K29:M29">
    <cfRule type="expression" dxfId="21" priority="19">
      <formula>$K$29&lt;&gt;""</formula>
    </cfRule>
  </conditionalFormatting>
  <conditionalFormatting sqref="N29:O29">
    <cfRule type="expression" dxfId="20" priority="18">
      <formula>$N$29&lt;&gt;""</formula>
    </cfRule>
  </conditionalFormatting>
  <conditionalFormatting sqref="AA28:AH28">
    <cfRule type="expression" dxfId="19" priority="15">
      <formula>$AA$28&lt;&gt;""</formula>
    </cfRule>
  </conditionalFormatting>
  <conditionalFormatting sqref="AC29:AE29">
    <cfRule type="expression" dxfId="18" priority="13">
      <formula>$AC$29&lt;&gt;""</formula>
    </cfRule>
  </conditionalFormatting>
  <conditionalFormatting sqref="AF29:AG29">
    <cfRule type="expression" dxfId="17" priority="12">
      <formula>$AF$29&lt;&gt;""</formula>
    </cfRule>
  </conditionalFormatting>
  <conditionalFormatting sqref="I39:P39">
    <cfRule type="expression" dxfId="16" priority="9">
      <formula>$I$39&lt;&gt;""</formula>
    </cfRule>
  </conditionalFormatting>
  <conditionalFormatting sqref="K40:M40">
    <cfRule type="expression" dxfId="15" priority="7">
      <formula>$K$40&lt;&gt;""</formula>
    </cfRule>
  </conditionalFormatting>
  <conditionalFormatting sqref="N40:O40">
    <cfRule type="expression" dxfId="14" priority="6">
      <formula>$N$40&lt;&gt;""</formula>
    </cfRule>
  </conditionalFormatting>
  <conditionalFormatting sqref="E13:P13">
    <cfRule type="containsBlanks" dxfId="13" priority="5">
      <formula>LEN(TRIM(E13))=0</formula>
    </cfRule>
  </conditionalFormatting>
  <conditionalFormatting sqref="W13:AH13">
    <cfRule type="containsBlanks" dxfId="12" priority="4">
      <formula>LEN(TRIM(W13))=0</formula>
    </cfRule>
  </conditionalFormatting>
  <conditionalFormatting sqref="E24:P24">
    <cfRule type="containsBlanks" dxfId="11" priority="3">
      <formula>LEN(TRIM(E24))=0</formula>
    </cfRule>
  </conditionalFormatting>
  <conditionalFormatting sqref="W24:AH24">
    <cfRule type="containsBlanks" dxfId="10" priority="2">
      <formula>LEN(TRIM(W24))=0</formula>
    </cfRule>
  </conditionalFormatting>
  <conditionalFormatting sqref="E35:P35">
    <cfRule type="containsBlanks" dxfId="9" priority="1">
      <formula>LEN(TRIM(E35))=0</formula>
    </cfRule>
  </conditionalFormatting>
  <dataValidations count="11">
    <dataValidation type="list" allowBlank="1" showInputMessage="1" showErrorMessage="1" sqref="W23:Y23 E12:G12 W12:Y12 E23:G23 E34:G34">
      <formula1>"大正,昭和,平成,令和"</formula1>
    </dataValidation>
    <dataValidation type="list" allowBlank="1" showInputMessage="1" showErrorMessage="1" sqref="AC23:AD23 K12:L12 AC12:AD12 K23:L23 K34:L34">
      <formula1>"1,2,3,4,5,6,7,8,9,10,11,12"</formula1>
    </dataValidation>
    <dataValidation type="list" allowBlank="1" showInputMessage="1" showErrorMessage="1" sqref="AF23:AG23 N12:O12 AF12:AG12 N23:O23 N34:O34">
      <formula1>"1,2,3,4,5,6,7,8,9,10,11,12,13,14,15,16,17,18,19,20,21,22,23,24,25,26,27,28,29,30,31"</formula1>
    </dataValidation>
    <dataValidation type="list" allowBlank="1" showInputMessage="1" showErrorMessage="1" sqref="K40:M40 K18:M18 AC18:AE18 K29:M29 AC29:AE29">
      <formula1>INDIRECT(E18)</formula1>
    </dataValidation>
    <dataValidation type="textLength" allowBlank="1" showInputMessage="1" showErrorMessage="1" sqref="W13:AH14 W24:AH25 E35:P36 E24:P25 E13:P14">
      <formula1>1</formula1>
      <formula2>12</formula2>
    </dataValidation>
    <dataValidation type="list" allowBlank="1" showInputMessage="1" showErrorMessage="1" sqref="E26:P26 W26:AH26 E15 W15:AH15 E37:P37">
      <formula1>"同　居,別　居"</formula1>
    </dataValidation>
    <dataValidation type="list" allowBlank="1" showInputMessage="1" showErrorMessage="1" sqref="E17:F17 W28:X28 W17:X17 E28:F28 E39:F39">
      <formula1>"有,無"</formula1>
    </dataValidation>
    <dataValidation type="list" allowBlank="1" showInputMessage="1" showErrorMessage="1" sqref="AA28 I17 AA17 I28 I39">
      <formula1>"配偶者,30~70歳の方,留学,障がい者,38万円以上の送金"</formula1>
    </dataValidation>
    <dataValidation type="list" allowBlank="1" showInputMessage="1" showErrorMessage="1" sqref="E18:F18 W29:X29 E29:F29 W18:X18 E40:F40">
      <formula1>"〇"</formula1>
    </dataValidation>
    <dataValidation type="list" allowBlank="1" showInputMessage="1" showErrorMessage="1" sqref="N40:O40 N29:O29 N18:O18 AF18:AG18 AF29:AG29">
      <formula1>INDIRECT(K18)</formula1>
    </dataValidation>
    <dataValidation type="list" allowBlank="1" showInputMessage="1" showErrorMessage="1" sqref="E11:I11 W11:AA11 E22:I22 W22:AA22 E33:I33">
      <formula1>"父,母,子,孫,祖父,祖母,甥,姪,叔母,叔父"</formula1>
    </dataValidation>
  </dataValidations>
  <pageMargins left="0.7" right="0.7" top="0.75" bottom="0.75" header="0.3" footer="0.3"/>
  <pageSetup paperSize="9" orientation="portrait"/>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M7"/>
  <sheetViews>
    <sheetView workbookViewId="0">
      <selection activeCell="E21" sqref="E21"/>
    </sheetView>
  </sheetViews>
  <sheetFormatPr defaultRowHeight="18.75" x14ac:dyDescent="0.4"/>
  <cols>
    <col min="1" max="1" width="6.25" style="1" customWidth="1"/>
    <col min="2" max="2" width="6.625" style="1" customWidth="1"/>
    <col min="3" max="11" width="9" style="1" customWidth="1"/>
    <col min="12" max="12" width="10.125" style="1" customWidth="1"/>
    <col min="13" max="13" width="9" style="1" customWidth="1"/>
    <col min="14" max="16384" width="9" style="1"/>
  </cols>
  <sheetData>
    <row r="1" spans="2:13" ht="18" customHeight="1" x14ac:dyDescent="0.4"/>
    <row r="4" spans="2:13" ht="48.75" customHeight="1" x14ac:dyDescent="0.4">
      <c r="B4" s="108"/>
      <c r="C4" s="108"/>
      <c r="D4" s="108"/>
      <c r="E4" s="108"/>
      <c r="F4" s="108"/>
      <c r="G4" s="108"/>
      <c r="H4" s="108"/>
      <c r="I4" s="108"/>
      <c r="J4" s="108"/>
      <c r="K4" s="108"/>
      <c r="L4" s="108"/>
      <c r="M4" s="108"/>
    </row>
    <row r="5" spans="2:13" ht="25.5" x14ac:dyDescent="0.4">
      <c r="C5" s="110"/>
      <c r="D5" s="110"/>
      <c r="E5" s="110"/>
      <c r="F5" s="110"/>
      <c r="G5" s="110"/>
      <c r="H5" s="110"/>
      <c r="I5" s="110"/>
      <c r="J5" s="110"/>
      <c r="K5" s="110"/>
      <c r="L5" s="110"/>
    </row>
    <row r="6" spans="2:13" ht="24.75" customHeight="1" x14ac:dyDescent="0.4"/>
    <row r="7" spans="2:13" ht="9" customHeight="1" x14ac:dyDescent="0.4">
      <c r="B7" s="109"/>
      <c r="H7" s="109"/>
    </row>
  </sheetData>
  <sheetProtection algorithmName="SHA-512" hashValue="HnLQvaiJmhpd2qJzi3fFiXevma8hNtSwdyBF2DKy4QZ6JCWNZP1osqZHjNWUD0EMJe1sqljOYzCfREK2sWh21w==" saltValue="GdCe7nH6ov7kUR2YRETEDg==" spinCount="100000" sheet="1" objects="1" scenarios="1"/>
  <phoneticPr fontId="3"/>
  <pageMargins left="0.7" right="0.7" top="0.75" bottom="0.75" header="0.3" footer="0.3"/>
  <pageSetup paperSize="9" orientation="portrait"/>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3399"/>
  </sheetPr>
  <dimension ref="A4:U70"/>
  <sheetViews>
    <sheetView zoomScale="66" zoomScaleNormal="66" zoomScaleSheetLayoutView="80" workbookViewId="0">
      <selection activeCell="L12" sqref="L12:Q12"/>
    </sheetView>
  </sheetViews>
  <sheetFormatPr defaultRowHeight="18.75" x14ac:dyDescent="0.4"/>
  <cols>
    <col min="1" max="1" width="3" style="1" customWidth="1"/>
    <col min="2" max="2" width="22.625" style="1" customWidth="1"/>
    <col min="3" max="3" width="4.375" style="1" customWidth="1"/>
    <col min="4" max="4" width="6.75" style="1" customWidth="1"/>
    <col min="5" max="5" width="18.625" style="1" customWidth="1"/>
    <col min="6" max="6" width="3.125" style="1" customWidth="1"/>
    <col min="7" max="7" width="3" style="1" customWidth="1"/>
    <col min="8" max="8" width="16" style="1" customWidth="1"/>
    <col min="9" max="9" width="3" style="1" customWidth="1"/>
    <col min="10" max="10" width="20.375" style="1" customWidth="1"/>
    <col min="11" max="11" width="3" style="1" customWidth="1"/>
    <col min="12" max="12" width="17.625" style="1" customWidth="1"/>
    <col min="13" max="13" width="4.625" style="1" customWidth="1"/>
    <col min="14" max="14" width="4.5" style="1" customWidth="1"/>
    <col min="15" max="15" width="3" style="1" customWidth="1"/>
    <col min="16" max="16" width="17.375" style="1" customWidth="1"/>
    <col min="17" max="17" width="5.375" style="1" customWidth="1"/>
    <col min="18" max="18" width="5.75" style="1" customWidth="1"/>
    <col min="19" max="19" width="9" style="1" customWidth="1"/>
    <col min="20" max="16384" width="9" style="1"/>
  </cols>
  <sheetData>
    <row r="4" spans="1:21" ht="24.75" customHeight="1" x14ac:dyDescent="0.4"/>
    <row r="5" spans="1:21" ht="28.5" customHeight="1" x14ac:dyDescent="0.4">
      <c r="B5" s="449" t="s">
        <v>710</v>
      </c>
      <c r="H5" s="2136" t="str">
        <f>IF(SUM(住申!BX43:CH79)-住申!BX136&lt;=0,"※医療費控除は控除額に影響ないです。(住民税の所得割額なしのため)","")</f>
        <v>※医療費控除は控除額に影響ないです。(住民税の所得割額なしのため)</v>
      </c>
      <c r="I5" s="2137"/>
      <c r="J5" s="2137"/>
      <c r="K5" s="2137"/>
      <c r="L5" s="2137"/>
      <c r="M5" s="2137"/>
      <c r="N5" s="2137"/>
      <c r="O5" s="2137"/>
      <c r="P5" s="2137"/>
      <c r="Q5" s="2137"/>
      <c r="R5" s="2138"/>
    </row>
    <row r="6" spans="1:21" ht="28.5" customHeight="1" x14ac:dyDescent="0.4">
      <c r="B6" s="449" t="s">
        <v>249</v>
      </c>
      <c r="H6" s="2133" t="str">
        <f>IF(D64&lt;=0,"※医療費控除は控除額に影響ないです。(所得金額０円のため)","")</f>
        <v>※医療費控除は控除額に影響ないです。(所得金額０円のため)</v>
      </c>
      <c r="I6" s="2134"/>
      <c r="J6" s="2134"/>
      <c r="K6" s="2134"/>
      <c r="L6" s="2134"/>
      <c r="M6" s="2134"/>
      <c r="N6" s="2134"/>
      <c r="O6" s="2134"/>
      <c r="P6" s="2134"/>
      <c r="Q6" s="2134"/>
      <c r="R6" s="2135"/>
    </row>
    <row r="7" spans="1:21" ht="9" customHeight="1" x14ac:dyDescent="0.4"/>
    <row r="8" spans="1:21" s="405" customFormat="1" ht="17.25" customHeight="1" x14ac:dyDescent="0.4"/>
    <row r="9" spans="1:21" ht="30.75" x14ac:dyDescent="0.4">
      <c r="A9" s="114"/>
      <c r="B9" s="114"/>
      <c r="C9" s="114"/>
      <c r="D9" s="114"/>
      <c r="E9" s="2096" t="s">
        <v>836</v>
      </c>
      <c r="F9" s="2096"/>
      <c r="G9" s="2096"/>
      <c r="H9" s="114" t="s">
        <v>459</v>
      </c>
      <c r="I9" s="114"/>
      <c r="J9" s="114"/>
      <c r="K9" s="114"/>
      <c r="L9" s="114"/>
      <c r="M9" s="114"/>
      <c r="N9" s="114"/>
      <c r="O9" s="114"/>
      <c r="P9" s="114"/>
      <c r="Q9" s="114"/>
      <c r="R9" s="119"/>
      <c r="S9" s="119"/>
      <c r="T9" s="119"/>
      <c r="U9" s="119"/>
    </row>
    <row r="10" spans="1:21" x14ac:dyDescent="0.4">
      <c r="A10" s="2097"/>
      <c r="B10" s="2097"/>
      <c r="C10" s="2097"/>
      <c r="D10" s="2097"/>
      <c r="E10" s="2097"/>
      <c r="F10" s="2097"/>
      <c r="G10" s="2097"/>
      <c r="H10" s="2097"/>
      <c r="I10" s="2097"/>
      <c r="J10" s="2097"/>
      <c r="K10" s="2097"/>
      <c r="L10" s="2097"/>
      <c r="M10" s="2097"/>
      <c r="N10" s="2097"/>
      <c r="O10" s="2097"/>
      <c r="P10" s="2097"/>
      <c r="Q10" s="2097"/>
      <c r="R10" s="150"/>
      <c r="S10" s="150"/>
      <c r="T10" s="150"/>
      <c r="U10" s="150"/>
    </row>
    <row r="11" spans="1:21" ht="29.25" customHeight="1" x14ac:dyDescent="0.4">
      <c r="A11" s="2097"/>
      <c r="B11" s="2098"/>
      <c r="C11" s="2098"/>
      <c r="D11" s="2098"/>
      <c r="E11" s="2098"/>
      <c r="F11" s="2098"/>
      <c r="G11" s="2098"/>
      <c r="H11" s="2098"/>
      <c r="I11" s="2098"/>
      <c r="J11" s="2098"/>
      <c r="K11" s="2098"/>
      <c r="L11" s="2098"/>
      <c r="M11" s="2098"/>
      <c r="N11" s="2098"/>
      <c r="O11" s="2098"/>
      <c r="P11" s="2098"/>
      <c r="Q11" s="2098"/>
      <c r="R11" s="151"/>
      <c r="S11" s="115"/>
      <c r="T11" s="115"/>
      <c r="U11" s="115"/>
    </row>
    <row r="12" spans="1:21" ht="37.5" customHeight="1" x14ac:dyDescent="0.4">
      <c r="A12" s="115"/>
      <c r="B12" s="115"/>
      <c r="C12" s="115"/>
      <c r="D12" s="115"/>
      <c r="E12" s="115"/>
      <c r="F12" s="115"/>
      <c r="G12" s="115"/>
      <c r="H12" s="115"/>
      <c r="I12" s="115"/>
      <c r="J12" s="2099" t="s">
        <v>295</v>
      </c>
      <c r="K12" s="2099"/>
      <c r="L12" s="2100" t="str">
        <f>IF(個人情報!D11="","",個人情報!D11)</f>
        <v/>
      </c>
      <c r="M12" s="2100"/>
      <c r="N12" s="2100"/>
      <c r="O12" s="2100"/>
      <c r="P12" s="2100"/>
      <c r="Q12" s="2100"/>
      <c r="R12" s="115"/>
      <c r="S12" s="115"/>
      <c r="T12" s="115"/>
      <c r="U12" s="115"/>
    </row>
    <row r="13" spans="1:21" x14ac:dyDescent="0.4">
      <c r="A13" s="115"/>
      <c r="B13" s="115"/>
      <c r="C13" s="115"/>
      <c r="D13" s="115"/>
      <c r="E13" s="115"/>
      <c r="F13" s="115"/>
      <c r="G13" s="115"/>
      <c r="H13" s="115"/>
      <c r="I13" s="115"/>
      <c r="J13" s="115"/>
      <c r="K13" s="115"/>
      <c r="L13" s="115"/>
      <c r="M13" s="115"/>
      <c r="N13" s="115"/>
      <c r="O13" s="115"/>
      <c r="P13" s="115"/>
      <c r="Q13" s="115"/>
      <c r="R13" s="115"/>
      <c r="S13" s="115"/>
      <c r="T13" s="115"/>
      <c r="U13" s="115"/>
    </row>
    <row r="14" spans="1:21" ht="19.5" thickBot="1" x14ac:dyDescent="0.45">
      <c r="A14" s="2069" t="s">
        <v>409</v>
      </c>
      <c r="B14" s="2069"/>
      <c r="C14" s="2069"/>
      <c r="D14" s="2069"/>
      <c r="E14" s="2069"/>
      <c r="F14" s="294"/>
      <c r="G14" s="115"/>
      <c r="H14" s="115"/>
      <c r="I14" s="115"/>
      <c r="J14" s="115"/>
      <c r="K14" s="115"/>
      <c r="L14" s="115"/>
      <c r="M14" s="115"/>
      <c r="N14" s="115"/>
      <c r="O14" s="115"/>
      <c r="P14" s="115"/>
      <c r="Q14" s="115"/>
      <c r="R14" s="115"/>
      <c r="S14" s="115"/>
      <c r="T14" s="115"/>
      <c r="U14" s="115"/>
    </row>
    <row r="15" spans="1:21" ht="48.75" customHeight="1" thickBot="1" x14ac:dyDescent="0.45">
      <c r="A15" s="115"/>
      <c r="B15" s="2122" t="s">
        <v>400</v>
      </c>
      <c r="C15" s="2122"/>
      <c r="D15" s="2122"/>
      <c r="E15" s="2122"/>
      <c r="F15" s="2122"/>
      <c r="G15" s="2122"/>
      <c r="H15" s="2122"/>
      <c r="I15" s="217" t="s">
        <v>342</v>
      </c>
      <c r="J15" s="211" t="s">
        <v>445</v>
      </c>
      <c r="K15" s="212" t="s">
        <v>442</v>
      </c>
      <c r="L15" s="2101" t="s">
        <v>446</v>
      </c>
      <c r="M15" s="2101"/>
      <c r="N15" s="2102"/>
      <c r="O15" s="212" t="s">
        <v>417</v>
      </c>
      <c r="P15" s="2101" t="s">
        <v>447</v>
      </c>
      <c r="Q15" s="2103"/>
      <c r="R15" s="2139" t="s">
        <v>287</v>
      </c>
      <c r="S15" s="115"/>
      <c r="T15" s="115"/>
      <c r="U15" s="115"/>
    </row>
    <row r="16" spans="1:21" ht="40.5" customHeight="1" thickBot="1" x14ac:dyDescent="0.45">
      <c r="A16" s="115"/>
      <c r="B16" s="2122"/>
      <c r="C16" s="2122"/>
      <c r="D16" s="2122"/>
      <c r="E16" s="2122"/>
      <c r="F16" s="2122"/>
      <c r="G16" s="2122"/>
      <c r="H16" s="2122"/>
      <c r="I16" s="2104"/>
      <c r="J16" s="2105"/>
      <c r="K16" s="130" t="s">
        <v>305</v>
      </c>
      <c r="L16" s="2106"/>
      <c r="M16" s="2106"/>
      <c r="N16" s="2107"/>
      <c r="O16" s="138" t="s">
        <v>380</v>
      </c>
      <c r="P16" s="2106"/>
      <c r="Q16" s="2108"/>
      <c r="R16" s="2140"/>
      <c r="S16" s="115"/>
      <c r="T16" s="115"/>
      <c r="U16" s="115"/>
    </row>
    <row r="17" spans="1:21" ht="25.5" customHeight="1" x14ac:dyDescent="0.4">
      <c r="A17" s="115"/>
      <c r="B17" s="115"/>
      <c r="C17" s="115"/>
      <c r="D17" s="115"/>
      <c r="E17" s="115"/>
      <c r="F17" s="115"/>
      <c r="G17" s="2146" t="s">
        <v>517</v>
      </c>
      <c r="H17" s="2146"/>
      <c r="I17" s="2146"/>
      <c r="J17" s="2146"/>
      <c r="K17" s="2146"/>
      <c r="L17" s="2146"/>
      <c r="M17" s="2146"/>
      <c r="N17" s="2146"/>
      <c r="O17" s="2146"/>
      <c r="P17" s="2146"/>
      <c r="Q17" s="2146"/>
      <c r="R17" s="2140"/>
      <c r="S17" s="115"/>
      <c r="T17" s="115"/>
      <c r="U17" s="115"/>
    </row>
    <row r="18" spans="1:21" ht="43.5" customHeight="1" thickBot="1" x14ac:dyDescent="0.45">
      <c r="A18" s="2109" t="s">
        <v>448</v>
      </c>
      <c r="B18" s="2109"/>
      <c r="C18" s="2109"/>
      <c r="D18" s="2109"/>
      <c r="E18" s="2109"/>
      <c r="F18" s="295"/>
      <c r="G18" s="2147"/>
      <c r="H18" s="2147"/>
      <c r="I18" s="2147"/>
      <c r="J18" s="2147"/>
      <c r="K18" s="2147"/>
      <c r="L18" s="2147"/>
      <c r="M18" s="2147"/>
      <c r="N18" s="2147"/>
      <c r="O18" s="2147"/>
      <c r="P18" s="2147"/>
      <c r="Q18" s="2147"/>
      <c r="R18" s="2140"/>
      <c r="S18" s="115"/>
      <c r="T18" s="115"/>
      <c r="U18" s="115"/>
    </row>
    <row r="19" spans="1:21" ht="38.25" customHeight="1" thickBot="1" x14ac:dyDescent="0.45">
      <c r="A19" s="214" t="s">
        <v>342</v>
      </c>
      <c r="B19" s="213" t="s">
        <v>300</v>
      </c>
      <c r="C19" s="214" t="s">
        <v>442</v>
      </c>
      <c r="D19" s="2144" t="s">
        <v>223</v>
      </c>
      <c r="E19" s="2144"/>
      <c r="F19" s="2145"/>
      <c r="G19" s="214" t="s">
        <v>417</v>
      </c>
      <c r="H19" s="2110" t="s">
        <v>109</v>
      </c>
      <c r="I19" s="2110"/>
      <c r="J19" s="2111"/>
      <c r="K19" s="215" t="s">
        <v>426</v>
      </c>
      <c r="L19" s="2101" t="s">
        <v>449</v>
      </c>
      <c r="M19" s="2101"/>
      <c r="N19" s="2103"/>
      <c r="O19" s="216" t="s">
        <v>129</v>
      </c>
      <c r="P19" s="2101" t="s">
        <v>451</v>
      </c>
      <c r="Q19" s="2103"/>
      <c r="R19" s="2140"/>
      <c r="S19" s="115"/>
      <c r="T19" s="115"/>
      <c r="U19" s="115"/>
    </row>
    <row r="20" spans="1:21" ht="21.75" customHeight="1" x14ac:dyDescent="0.4">
      <c r="A20" s="2148"/>
      <c r="B20" s="2149"/>
      <c r="C20" s="2141"/>
      <c r="D20" s="2142"/>
      <c r="E20" s="2142"/>
      <c r="F20" s="2143"/>
      <c r="G20" s="222"/>
      <c r="H20" s="223" t="s">
        <v>452</v>
      </c>
      <c r="I20" s="224"/>
      <c r="J20" s="225" t="s">
        <v>301</v>
      </c>
      <c r="K20" s="2150"/>
      <c r="L20" s="2151"/>
      <c r="M20" s="2151"/>
      <c r="N20" s="2152"/>
      <c r="O20" s="2150"/>
      <c r="P20" s="2151"/>
      <c r="Q20" s="2152"/>
      <c r="R20" s="2140"/>
      <c r="S20" s="115"/>
      <c r="T20" s="115"/>
      <c r="U20" s="115"/>
    </row>
    <row r="21" spans="1:21" ht="21.75" customHeight="1" x14ac:dyDescent="0.4">
      <c r="A21" s="2070"/>
      <c r="B21" s="2071"/>
      <c r="C21" s="2084"/>
      <c r="D21" s="2085"/>
      <c r="E21" s="2085"/>
      <c r="F21" s="2086"/>
      <c r="G21" s="226"/>
      <c r="H21" s="227" t="s">
        <v>420</v>
      </c>
      <c r="I21" s="228"/>
      <c r="J21" s="229" t="s">
        <v>453</v>
      </c>
      <c r="K21" s="2153"/>
      <c r="L21" s="2154"/>
      <c r="M21" s="2154"/>
      <c r="N21" s="2155"/>
      <c r="O21" s="2153"/>
      <c r="P21" s="2154"/>
      <c r="Q21" s="2155"/>
      <c r="R21" s="2140"/>
      <c r="S21" s="115"/>
      <c r="T21" s="115"/>
      <c r="U21" s="115"/>
    </row>
    <row r="22" spans="1:21" ht="21.75" customHeight="1" x14ac:dyDescent="0.4">
      <c r="A22" s="2070"/>
      <c r="B22" s="2071"/>
      <c r="C22" s="2081"/>
      <c r="D22" s="2082"/>
      <c r="E22" s="2082"/>
      <c r="F22" s="2083"/>
      <c r="G22" s="230"/>
      <c r="H22" s="231" t="s">
        <v>452</v>
      </c>
      <c r="I22" s="232"/>
      <c r="J22" s="233" t="s">
        <v>301</v>
      </c>
      <c r="K22" s="2072"/>
      <c r="L22" s="2073"/>
      <c r="M22" s="2073"/>
      <c r="N22" s="2074"/>
      <c r="O22" s="2075"/>
      <c r="P22" s="2073"/>
      <c r="Q22" s="2076"/>
      <c r="R22" s="2140"/>
      <c r="S22" s="115"/>
      <c r="T22" s="115"/>
      <c r="U22" s="115"/>
    </row>
    <row r="23" spans="1:21" ht="21.75" customHeight="1" x14ac:dyDescent="0.4">
      <c r="A23" s="2070"/>
      <c r="B23" s="2071"/>
      <c r="C23" s="2084"/>
      <c r="D23" s="2085"/>
      <c r="E23" s="2085"/>
      <c r="F23" s="2086"/>
      <c r="G23" s="226"/>
      <c r="H23" s="227" t="s">
        <v>420</v>
      </c>
      <c r="I23" s="228"/>
      <c r="J23" s="229" t="s">
        <v>453</v>
      </c>
      <c r="K23" s="2072"/>
      <c r="L23" s="2073"/>
      <c r="M23" s="2073"/>
      <c r="N23" s="2074"/>
      <c r="O23" s="2075"/>
      <c r="P23" s="2073"/>
      <c r="Q23" s="2076"/>
      <c r="R23" s="2140"/>
      <c r="S23" s="115"/>
      <c r="T23" s="115"/>
      <c r="U23" s="115"/>
    </row>
    <row r="24" spans="1:21" ht="21.75" customHeight="1" x14ac:dyDescent="0.4">
      <c r="A24" s="2070"/>
      <c r="B24" s="2071"/>
      <c r="C24" s="2081"/>
      <c r="D24" s="2082"/>
      <c r="E24" s="2082"/>
      <c r="F24" s="2083"/>
      <c r="G24" s="230"/>
      <c r="H24" s="231" t="s">
        <v>452</v>
      </c>
      <c r="I24" s="232"/>
      <c r="J24" s="233" t="s">
        <v>301</v>
      </c>
      <c r="K24" s="2072"/>
      <c r="L24" s="2073"/>
      <c r="M24" s="2073"/>
      <c r="N24" s="2074"/>
      <c r="O24" s="2075"/>
      <c r="P24" s="2073"/>
      <c r="Q24" s="2076"/>
      <c r="R24" s="2140"/>
      <c r="S24" s="115"/>
      <c r="T24" s="115"/>
      <c r="U24" s="115"/>
    </row>
    <row r="25" spans="1:21" ht="21.75" customHeight="1" x14ac:dyDescent="0.4">
      <c r="A25" s="2070"/>
      <c r="B25" s="2071"/>
      <c r="C25" s="2084"/>
      <c r="D25" s="2085"/>
      <c r="E25" s="2085"/>
      <c r="F25" s="2086"/>
      <c r="G25" s="226"/>
      <c r="H25" s="227" t="s">
        <v>420</v>
      </c>
      <c r="I25" s="228"/>
      <c r="J25" s="229" t="s">
        <v>453</v>
      </c>
      <c r="K25" s="2072"/>
      <c r="L25" s="2073"/>
      <c r="M25" s="2073"/>
      <c r="N25" s="2074"/>
      <c r="O25" s="2075"/>
      <c r="P25" s="2073"/>
      <c r="Q25" s="2076"/>
      <c r="R25" s="2140"/>
      <c r="S25" s="115"/>
      <c r="T25" s="115"/>
      <c r="U25" s="115"/>
    </row>
    <row r="26" spans="1:21" ht="21.75" customHeight="1" x14ac:dyDescent="0.4">
      <c r="A26" s="2070"/>
      <c r="B26" s="2071"/>
      <c r="C26" s="2081"/>
      <c r="D26" s="2082"/>
      <c r="E26" s="2082"/>
      <c r="F26" s="2083"/>
      <c r="G26" s="230"/>
      <c r="H26" s="231" t="s">
        <v>452</v>
      </c>
      <c r="I26" s="232"/>
      <c r="J26" s="233" t="s">
        <v>301</v>
      </c>
      <c r="K26" s="2072"/>
      <c r="L26" s="2073"/>
      <c r="M26" s="2073"/>
      <c r="N26" s="2074"/>
      <c r="O26" s="2075"/>
      <c r="P26" s="2073"/>
      <c r="Q26" s="2076"/>
      <c r="R26" s="2140"/>
      <c r="S26" s="115"/>
      <c r="T26" s="115"/>
      <c r="U26" s="115"/>
    </row>
    <row r="27" spans="1:21" ht="21.75" customHeight="1" x14ac:dyDescent="0.4">
      <c r="A27" s="2070"/>
      <c r="B27" s="2071"/>
      <c r="C27" s="2084"/>
      <c r="D27" s="2085"/>
      <c r="E27" s="2085"/>
      <c r="F27" s="2086"/>
      <c r="G27" s="226"/>
      <c r="H27" s="227" t="s">
        <v>420</v>
      </c>
      <c r="I27" s="228"/>
      <c r="J27" s="229" t="s">
        <v>453</v>
      </c>
      <c r="K27" s="2072"/>
      <c r="L27" s="2073"/>
      <c r="M27" s="2073"/>
      <c r="N27" s="2074"/>
      <c r="O27" s="2075"/>
      <c r="P27" s="2073"/>
      <c r="Q27" s="2076"/>
      <c r="R27" s="2140"/>
      <c r="S27" s="115"/>
      <c r="T27" s="115"/>
      <c r="U27" s="115"/>
    </row>
    <row r="28" spans="1:21" ht="21.75" customHeight="1" x14ac:dyDescent="0.4">
      <c r="A28" s="2070"/>
      <c r="B28" s="2071"/>
      <c r="C28" s="2081"/>
      <c r="D28" s="2082"/>
      <c r="E28" s="2082"/>
      <c r="F28" s="2083"/>
      <c r="G28" s="230"/>
      <c r="H28" s="231" t="s">
        <v>452</v>
      </c>
      <c r="I28" s="232"/>
      <c r="J28" s="233" t="s">
        <v>301</v>
      </c>
      <c r="K28" s="2072"/>
      <c r="L28" s="2073"/>
      <c r="M28" s="2073"/>
      <c r="N28" s="2074"/>
      <c r="O28" s="2075"/>
      <c r="P28" s="2073"/>
      <c r="Q28" s="2076"/>
      <c r="R28" s="2140"/>
      <c r="S28" s="115"/>
      <c r="T28" s="115"/>
      <c r="U28" s="115"/>
    </row>
    <row r="29" spans="1:21" ht="21.75" customHeight="1" x14ac:dyDescent="0.4">
      <c r="A29" s="2070"/>
      <c r="B29" s="2071"/>
      <c r="C29" s="2084"/>
      <c r="D29" s="2085"/>
      <c r="E29" s="2085"/>
      <c r="F29" s="2086"/>
      <c r="G29" s="226"/>
      <c r="H29" s="227" t="s">
        <v>420</v>
      </c>
      <c r="I29" s="228"/>
      <c r="J29" s="229" t="s">
        <v>453</v>
      </c>
      <c r="K29" s="2072"/>
      <c r="L29" s="2073"/>
      <c r="M29" s="2073"/>
      <c r="N29" s="2074"/>
      <c r="O29" s="2075"/>
      <c r="P29" s="2073"/>
      <c r="Q29" s="2076"/>
      <c r="R29" s="2140"/>
      <c r="S29" s="115"/>
      <c r="T29" s="115"/>
      <c r="U29" s="115"/>
    </row>
    <row r="30" spans="1:21" ht="21.75" customHeight="1" x14ac:dyDescent="0.4">
      <c r="A30" s="2070"/>
      <c r="B30" s="2071"/>
      <c r="C30" s="2081"/>
      <c r="D30" s="2082"/>
      <c r="E30" s="2082"/>
      <c r="F30" s="2083"/>
      <c r="G30" s="230"/>
      <c r="H30" s="231" t="s">
        <v>452</v>
      </c>
      <c r="I30" s="232"/>
      <c r="J30" s="233" t="s">
        <v>301</v>
      </c>
      <c r="K30" s="2072"/>
      <c r="L30" s="2073"/>
      <c r="M30" s="2073"/>
      <c r="N30" s="2074"/>
      <c r="O30" s="2075"/>
      <c r="P30" s="2073"/>
      <c r="Q30" s="2076"/>
      <c r="R30" s="2140"/>
      <c r="S30" s="115"/>
      <c r="T30" s="115"/>
      <c r="U30" s="115"/>
    </row>
    <row r="31" spans="1:21" ht="21.75" customHeight="1" x14ac:dyDescent="0.4">
      <c r="A31" s="2070"/>
      <c r="B31" s="2071"/>
      <c r="C31" s="2084"/>
      <c r="D31" s="2085"/>
      <c r="E31" s="2085"/>
      <c r="F31" s="2086"/>
      <c r="G31" s="226"/>
      <c r="H31" s="227" t="s">
        <v>420</v>
      </c>
      <c r="I31" s="228"/>
      <c r="J31" s="229" t="s">
        <v>453</v>
      </c>
      <c r="K31" s="2072"/>
      <c r="L31" s="2073"/>
      <c r="M31" s="2073"/>
      <c r="N31" s="2074"/>
      <c r="O31" s="2075"/>
      <c r="P31" s="2073"/>
      <c r="Q31" s="2076"/>
      <c r="R31" s="2140"/>
      <c r="S31" s="115"/>
      <c r="T31" s="115"/>
      <c r="U31" s="115"/>
    </row>
    <row r="32" spans="1:21" ht="21.75" customHeight="1" x14ac:dyDescent="0.4">
      <c r="A32" s="2070"/>
      <c r="B32" s="2071"/>
      <c r="C32" s="2081"/>
      <c r="D32" s="2082"/>
      <c r="E32" s="2082"/>
      <c r="F32" s="2083"/>
      <c r="G32" s="230"/>
      <c r="H32" s="231" t="s">
        <v>452</v>
      </c>
      <c r="I32" s="232"/>
      <c r="J32" s="233" t="s">
        <v>301</v>
      </c>
      <c r="K32" s="2072"/>
      <c r="L32" s="2073"/>
      <c r="M32" s="2073"/>
      <c r="N32" s="2074"/>
      <c r="O32" s="2075"/>
      <c r="P32" s="2073"/>
      <c r="Q32" s="2076"/>
      <c r="R32" s="2140"/>
      <c r="S32" s="115"/>
      <c r="T32" s="115"/>
      <c r="U32" s="115"/>
    </row>
    <row r="33" spans="1:21" ht="21.75" customHeight="1" x14ac:dyDescent="0.4">
      <c r="A33" s="2070"/>
      <c r="B33" s="2071"/>
      <c r="C33" s="2084"/>
      <c r="D33" s="2085"/>
      <c r="E33" s="2085"/>
      <c r="F33" s="2086"/>
      <c r="G33" s="226"/>
      <c r="H33" s="227" t="s">
        <v>420</v>
      </c>
      <c r="I33" s="228"/>
      <c r="J33" s="229" t="s">
        <v>453</v>
      </c>
      <c r="K33" s="2072"/>
      <c r="L33" s="2073"/>
      <c r="M33" s="2073"/>
      <c r="N33" s="2074"/>
      <c r="O33" s="2075"/>
      <c r="P33" s="2073"/>
      <c r="Q33" s="2076"/>
      <c r="R33" s="2140"/>
      <c r="S33" s="115"/>
      <c r="T33" s="115"/>
      <c r="U33" s="115"/>
    </row>
    <row r="34" spans="1:21" ht="21.75" customHeight="1" x14ac:dyDescent="0.4">
      <c r="A34" s="2070"/>
      <c r="B34" s="2071"/>
      <c r="C34" s="2081"/>
      <c r="D34" s="2082"/>
      <c r="E34" s="2082"/>
      <c r="F34" s="2083"/>
      <c r="G34" s="230"/>
      <c r="H34" s="231" t="s">
        <v>452</v>
      </c>
      <c r="I34" s="232"/>
      <c r="J34" s="233" t="s">
        <v>301</v>
      </c>
      <c r="K34" s="2072"/>
      <c r="L34" s="2073"/>
      <c r="M34" s="2073"/>
      <c r="N34" s="2074"/>
      <c r="O34" s="2075"/>
      <c r="P34" s="2073"/>
      <c r="Q34" s="2076"/>
      <c r="R34" s="2140"/>
      <c r="S34" s="115"/>
      <c r="T34" s="115"/>
      <c r="U34" s="115"/>
    </row>
    <row r="35" spans="1:21" ht="21.75" customHeight="1" x14ac:dyDescent="0.4">
      <c r="A35" s="2070"/>
      <c r="B35" s="2071"/>
      <c r="C35" s="2084"/>
      <c r="D35" s="2085"/>
      <c r="E35" s="2085"/>
      <c r="F35" s="2086"/>
      <c r="G35" s="226"/>
      <c r="H35" s="227" t="s">
        <v>420</v>
      </c>
      <c r="I35" s="228"/>
      <c r="J35" s="229" t="s">
        <v>453</v>
      </c>
      <c r="K35" s="2072"/>
      <c r="L35" s="2073"/>
      <c r="M35" s="2073"/>
      <c r="N35" s="2074"/>
      <c r="O35" s="2075"/>
      <c r="P35" s="2073"/>
      <c r="Q35" s="2076"/>
      <c r="R35" s="2140"/>
      <c r="S35" s="115"/>
      <c r="T35" s="115"/>
      <c r="U35" s="115"/>
    </row>
    <row r="36" spans="1:21" ht="21.75" customHeight="1" x14ac:dyDescent="0.4">
      <c r="A36" s="2070"/>
      <c r="B36" s="2071"/>
      <c r="C36" s="2081"/>
      <c r="D36" s="2082"/>
      <c r="E36" s="2082"/>
      <c r="F36" s="2083"/>
      <c r="G36" s="230"/>
      <c r="H36" s="231" t="s">
        <v>452</v>
      </c>
      <c r="I36" s="232"/>
      <c r="J36" s="233" t="s">
        <v>301</v>
      </c>
      <c r="K36" s="2072"/>
      <c r="L36" s="2073"/>
      <c r="M36" s="2073"/>
      <c r="N36" s="2074"/>
      <c r="O36" s="2075"/>
      <c r="P36" s="2073"/>
      <c r="Q36" s="2076"/>
      <c r="R36" s="2140"/>
      <c r="S36" s="115"/>
      <c r="T36" s="115"/>
      <c r="U36" s="115"/>
    </row>
    <row r="37" spans="1:21" ht="21.75" customHeight="1" x14ac:dyDescent="0.4">
      <c r="A37" s="2070"/>
      <c r="B37" s="2071"/>
      <c r="C37" s="2084"/>
      <c r="D37" s="2085"/>
      <c r="E37" s="2085"/>
      <c r="F37" s="2086"/>
      <c r="G37" s="226"/>
      <c r="H37" s="227" t="s">
        <v>420</v>
      </c>
      <c r="I37" s="228"/>
      <c r="J37" s="229" t="s">
        <v>453</v>
      </c>
      <c r="K37" s="2072"/>
      <c r="L37" s="2073"/>
      <c r="M37" s="2073"/>
      <c r="N37" s="2074"/>
      <c r="O37" s="2075"/>
      <c r="P37" s="2073"/>
      <c r="Q37" s="2076"/>
      <c r="R37" s="2140"/>
      <c r="S37" s="115"/>
      <c r="T37" s="115"/>
      <c r="U37" s="115"/>
    </row>
    <row r="38" spans="1:21" ht="21.75" customHeight="1" x14ac:dyDescent="0.4">
      <c r="A38" s="2070"/>
      <c r="B38" s="2071"/>
      <c r="C38" s="2081"/>
      <c r="D38" s="2082"/>
      <c r="E38" s="2082"/>
      <c r="F38" s="2083"/>
      <c r="G38" s="230"/>
      <c r="H38" s="231" t="s">
        <v>452</v>
      </c>
      <c r="I38" s="232"/>
      <c r="J38" s="233" t="s">
        <v>301</v>
      </c>
      <c r="K38" s="2072"/>
      <c r="L38" s="2073"/>
      <c r="M38" s="2073"/>
      <c r="N38" s="2074"/>
      <c r="O38" s="2075"/>
      <c r="P38" s="2073"/>
      <c r="Q38" s="2076"/>
      <c r="R38" s="2140"/>
      <c r="S38" s="115"/>
      <c r="T38" s="115"/>
      <c r="U38" s="115"/>
    </row>
    <row r="39" spans="1:21" ht="21.75" customHeight="1" x14ac:dyDescent="0.4">
      <c r="A39" s="2070"/>
      <c r="B39" s="2071"/>
      <c r="C39" s="2084"/>
      <c r="D39" s="2085"/>
      <c r="E39" s="2085"/>
      <c r="F39" s="2086"/>
      <c r="G39" s="226"/>
      <c r="H39" s="227" t="s">
        <v>420</v>
      </c>
      <c r="I39" s="228"/>
      <c r="J39" s="229" t="s">
        <v>453</v>
      </c>
      <c r="K39" s="2072"/>
      <c r="L39" s="2073"/>
      <c r="M39" s="2073"/>
      <c r="N39" s="2074"/>
      <c r="O39" s="2075"/>
      <c r="P39" s="2073"/>
      <c r="Q39" s="2076"/>
      <c r="R39" s="2140"/>
      <c r="S39" s="115"/>
      <c r="T39" s="115"/>
      <c r="U39" s="115"/>
    </row>
    <row r="40" spans="1:21" ht="21.75" customHeight="1" x14ac:dyDescent="0.4">
      <c r="A40" s="2070"/>
      <c r="B40" s="2071"/>
      <c r="C40" s="2081"/>
      <c r="D40" s="2082"/>
      <c r="E40" s="2082"/>
      <c r="F40" s="2083"/>
      <c r="G40" s="230"/>
      <c r="H40" s="231" t="s">
        <v>452</v>
      </c>
      <c r="I40" s="232"/>
      <c r="J40" s="233" t="s">
        <v>301</v>
      </c>
      <c r="K40" s="2072"/>
      <c r="L40" s="2073"/>
      <c r="M40" s="2073"/>
      <c r="N40" s="2074"/>
      <c r="O40" s="2075"/>
      <c r="P40" s="2073"/>
      <c r="Q40" s="2076"/>
      <c r="R40" s="2140"/>
      <c r="S40" s="115"/>
      <c r="T40" s="115"/>
      <c r="U40" s="115"/>
    </row>
    <row r="41" spans="1:21" ht="21.75" customHeight="1" x14ac:dyDescent="0.4">
      <c r="A41" s="2070"/>
      <c r="B41" s="2071"/>
      <c r="C41" s="2084"/>
      <c r="D41" s="2085"/>
      <c r="E41" s="2085"/>
      <c r="F41" s="2086"/>
      <c r="G41" s="226"/>
      <c r="H41" s="227" t="s">
        <v>420</v>
      </c>
      <c r="I41" s="228"/>
      <c r="J41" s="229" t="s">
        <v>453</v>
      </c>
      <c r="K41" s="2072"/>
      <c r="L41" s="2073"/>
      <c r="M41" s="2073"/>
      <c r="N41" s="2074"/>
      <c r="O41" s="2075"/>
      <c r="P41" s="2073"/>
      <c r="Q41" s="2076"/>
      <c r="R41" s="2140"/>
      <c r="S41" s="115"/>
      <c r="T41" s="115"/>
      <c r="U41" s="115"/>
    </row>
    <row r="42" spans="1:21" ht="21.75" customHeight="1" x14ac:dyDescent="0.4">
      <c r="A42" s="2070"/>
      <c r="B42" s="2071"/>
      <c r="C42" s="2081"/>
      <c r="D42" s="2082"/>
      <c r="E42" s="2082"/>
      <c r="F42" s="2083"/>
      <c r="G42" s="230"/>
      <c r="H42" s="231" t="s">
        <v>452</v>
      </c>
      <c r="I42" s="232"/>
      <c r="J42" s="233" t="s">
        <v>301</v>
      </c>
      <c r="K42" s="2072"/>
      <c r="L42" s="2073"/>
      <c r="M42" s="2073"/>
      <c r="N42" s="2074"/>
      <c r="O42" s="2075"/>
      <c r="P42" s="2073"/>
      <c r="Q42" s="2076"/>
      <c r="R42" s="115"/>
      <c r="S42" s="115"/>
      <c r="T42" s="115"/>
      <c r="U42" s="115"/>
    </row>
    <row r="43" spans="1:21" ht="21.75" customHeight="1" x14ac:dyDescent="0.4">
      <c r="A43" s="2070"/>
      <c r="B43" s="2071"/>
      <c r="C43" s="2084"/>
      <c r="D43" s="2085"/>
      <c r="E43" s="2085"/>
      <c r="F43" s="2086"/>
      <c r="G43" s="226"/>
      <c r="H43" s="227" t="s">
        <v>420</v>
      </c>
      <c r="I43" s="228"/>
      <c r="J43" s="229" t="s">
        <v>453</v>
      </c>
      <c r="K43" s="2072"/>
      <c r="L43" s="2073"/>
      <c r="M43" s="2073"/>
      <c r="N43" s="2074"/>
      <c r="O43" s="2075"/>
      <c r="P43" s="2073"/>
      <c r="Q43" s="2076"/>
      <c r="R43" s="115"/>
      <c r="S43" s="115"/>
      <c r="T43" s="115"/>
      <c r="U43" s="115"/>
    </row>
    <row r="44" spans="1:21" ht="21.75" customHeight="1" x14ac:dyDescent="0.4">
      <c r="A44" s="2070"/>
      <c r="B44" s="2071"/>
      <c r="C44" s="2081"/>
      <c r="D44" s="2082"/>
      <c r="E44" s="2082"/>
      <c r="F44" s="2083"/>
      <c r="G44" s="230"/>
      <c r="H44" s="231" t="s">
        <v>452</v>
      </c>
      <c r="I44" s="232"/>
      <c r="J44" s="233" t="s">
        <v>301</v>
      </c>
      <c r="K44" s="2072"/>
      <c r="L44" s="2073"/>
      <c r="M44" s="2073"/>
      <c r="N44" s="2074"/>
      <c r="O44" s="2075"/>
      <c r="P44" s="2073"/>
      <c r="Q44" s="2076"/>
      <c r="R44" s="115"/>
      <c r="S44" s="115"/>
      <c r="T44" s="115"/>
      <c r="U44" s="115"/>
    </row>
    <row r="45" spans="1:21" ht="21.75" customHeight="1" x14ac:dyDescent="0.4">
      <c r="A45" s="2070"/>
      <c r="B45" s="2071"/>
      <c r="C45" s="2084"/>
      <c r="D45" s="2085"/>
      <c r="E45" s="2085"/>
      <c r="F45" s="2086"/>
      <c r="G45" s="226"/>
      <c r="H45" s="227" t="s">
        <v>420</v>
      </c>
      <c r="I45" s="228"/>
      <c r="J45" s="229" t="s">
        <v>453</v>
      </c>
      <c r="K45" s="2072"/>
      <c r="L45" s="2073"/>
      <c r="M45" s="2073"/>
      <c r="N45" s="2074"/>
      <c r="O45" s="2075"/>
      <c r="P45" s="2073"/>
      <c r="Q45" s="2076"/>
      <c r="R45" s="115"/>
      <c r="S45" s="115"/>
      <c r="T45" s="115"/>
      <c r="U45" s="115"/>
    </row>
    <row r="46" spans="1:21" ht="21.75" customHeight="1" x14ac:dyDescent="0.4">
      <c r="A46" s="2070"/>
      <c r="B46" s="2071"/>
      <c r="C46" s="2081"/>
      <c r="D46" s="2082"/>
      <c r="E46" s="2082"/>
      <c r="F46" s="2083"/>
      <c r="G46" s="230"/>
      <c r="H46" s="231" t="s">
        <v>452</v>
      </c>
      <c r="I46" s="232"/>
      <c r="J46" s="233" t="s">
        <v>301</v>
      </c>
      <c r="K46" s="2072"/>
      <c r="L46" s="2073"/>
      <c r="M46" s="2073"/>
      <c r="N46" s="2074"/>
      <c r="O46" s="2075"/>
      <c r="P46" s="2073"/>
      <c r="Q46" s="2076"/>
      <c r="R46" s="115"/>
      <c r="S46" s="115"/>
      <c r="T46" s="115"/>
      <c r="U46" s="115"/>
    </row>
    <row r="47" spans="1:21" ht="21.75" customHeight="1" x14ac:dyDescent="0.4">
      <c r="A47" s="2070"/>
      <c r="B47" s="2071"/>
      <c r="C47" s="2084"/>
      <c r="D47" s="2085"/>
      <c r="E47" s="2085"/>
      <c r="F47" s="2086"/>
      <c r="G47" s="226"/>
      <c r="H47" s="227" t="s">
        <v>420</v>
      </c>
      <c r="I47" s="228"/>
      <c r="J47" s="229" t="s">
        <v>453</v>
      </c>
      <c r="K47" s="2072"/>
      <c r="L47" s="2073"/>
      <c r="M47" s="2073"/>
      <c r="N47" s="2074"/>
      <c r="O47" s="2075"/>
      <c r="P47" s="2073"/>
      <c r="Q47" s="2076"/>
      <c r="R47" s="115"/>
      <c r="S47" s="115"/>
      <c r="T47" s="115"/>
      <c r="U47" s="115"/>
    </row>
    <row r="48" spans="1:21" ht="21.75" customHeight="1" x14ac:dyDescent="0.4">
      <c r="A48" s="2070"/>
      <c r="B48" s="2071"/>
      <c r="C48" s="2081"/>
      <c r="D48" s="2082"/>
      <c r="E48" s="2082"/>
      <c r="F48" s="2083"/>
      <c r="G48" s="230"/>
      <c r="H48" s="231" t="s">
        <v>452</v>
      </c>
      <c r="I48" s="232"/>
      <c r="J48" s="233" t="s">
        <v>301</v>
      </c>
      <c r="K48" s="2072"/>
      <c r="L48" s="2073"/>
      <c r="M48" s="2073"/>
      <c r="N48" s="2074"/>
      <c r="O48" s="2075"/>
      <c r="P48" s="2073"/>
      <c r="Q48" s="2076"/>
      <c r="R48" s="115"/>
      <c r="S48" s="115"/>
      <c r="T48" s="115"/>
      <c r="U48" s="115"/>
    </row>
    <row r="49" spans="1:21" ht="21.75" customHeight="1" x14ac:dyDescent="0.4">
      <c r="A49" s="2070"/>
      <c r="B49" s="2071"/>
      <c r="C49" s="2084"/>
      <c r="D49" s="2085"/>
      <c r="E49" s="2085"/>
      <c r="F49" s="2086"/>
      <c r="G49" s="226"/>
      <c r="H49" s="227" t="s">
        <v>420</v>
      </c>
      <c r="I49" s="228"/>
      <c r="J49" s="229" t="s">
        <v>453</v>
      </c>
      <c r="K49" s="2072"/>
      <c r="L49" s="2073"/>
      <c r="M49" s="2073"/>
      <c r="N49" s="2074"/>
      <c r="O49" s="2075"/>
      <c r="P49" s="2073"/>
      <c r="Q49" s="2076"/>
      <c r="R49" s="115"/>
      <c r="S49" s="115"/>
      <c r="T49" s="115"/>
      <c r="U49" s="115"/>
    </row>
    <row r="50" spans="1:21" ht="21.75" customHeight="1" x14ac:dyDescent="0.4">
      <c r="A50" s="2070"/>
      <c r="B50" s="2071"/>
      <c r="C50" s="2081"/>
      <c r="D50" s="2082"/>
      <c r="E50" s="2082"/>
      <c r="F50" s="2083"/>
      <c r="G50" s="230"/>
      <c r="H50" s="231" t="s">
        <v>452</v>
      </c>
      <c r="I50" s="232"/>
      <c r="J50" s="233" t="s">
        <v>301</v>
      </c>
      <c r="K50" s="2072"/>
      <c r="L50" s="2073"/>
      <c r="M50" s="2073"/>
      <c r="N50" s="2074"/>
      <c r="O50" s="2075"/>
      <c r="P50" s="2073"/>
      <c r="Q50" s="2076"/>
      <c r="R50" s="115"/>
      <c r="S50" s="115"/>
      <c r="T50" s="115"/>
      <c r="U50" s="115"/>
    </row>
    <row r="51" spans="1:21" ht="21.75" customHeight="1" x14ac:dyDescent="0.4">
      <c r="A51" s="2070"/>
      <c r="B51" s="2071"/>
      <c r="C51" s="2084"/>
      <c r="D51" s="2085"/>
      <c r="E51" s="2085"/>
      <c r="F51" s="2086"/>
      <c r="G51" s="226"/>
      <c r="H51" s="227" t="s">
        <v>420</v>
      </c>
      <c r="I51" s="228"/>
      <c r="J51" s="229" t="s">
        <v>453</v>
      </c>
      <c r="K51" s="2072"/>
      <c r="L51" s="2073"/>
      <c r="M51" s="2073"/>
      <c r="N51" s="2074"/>
      <c r="O51" s="2075"/>
      <c r="P51" s="2073"/>
      <c r="Q51" s="2076"/>
      <c r="R51" s="115"/>
      <c r="S51" s="115"/>
      <c r="T51" s="115"/>
      <c r="U51" s="115"/>
    </row>
    <row r="52" spans="1:21" ht="21.75" customHeight="1" x14ac:dyDescent="0.4">
      <c r="A52" s="2070"/>
      <c r="B52" s="2071"/>
      <c r="C52" s="2081"/>
      <c r="D52" s="2082"/>
      <c r="E52" s="2082"/>
      <c r="F52" s="2083"/>
      <c r="G52" s="230"/>
      <c r="H52" s="231" t="s">
        <v>452</v>
      </c>
      <c r="I52" s="232"/>
      <c r="J52" s="233" t="s">
        <v>301</v>
      </c>
      <c r="K52" s="2072"/>
      <c r="L52" s="2073"/>
      <c r="M52" s="2073"/>
      <c r="N52" s="2074"/>
      <c r="O52" s="2075"/>
      <c r="P52" s="2073"/>
      <c r="Q52" s="2076"/>
      <c r="R52" s="115"/>
      <c r="S52" s="115"/>
      <c r="T52" s="115"/>
      <c r="U52" s="115"/>
    </row>
    <row r="53" spans="1:21" ht="21.75" customHeight="1" thickBot="1" x14ac:dyDescent="0.45">
      <c r="A53" s="2070"/>
      <c r="B53" s="2071"/>
      <c r="C53" s="2113"/>
      <c r="D53" s="2114"/>
      <c r="E53" s="2114"/>
      <c r="F53" s="2115"/>
      <c r="G53" s="226"/>
      <c r="H53" s="227" t="s">
        <v>420</v>
      </c>
      <c r="I53" s="228"/>
      <c r="J53" s="229" t="s">
        <v>453</v>
      </c>
      <c r="K53" s="2072"/>
      <c r="L53" s="2073"/>
      <c r="M53" s="2073"/>
      <c r="N53" s="2074"/>
      <c r="O53" s="2075"/>
      <c r="P53" s="2073"/>
      <c r="Q53" s="2076"/>
      <c r="R53" s="115"/>
      <c r="S53" s="115"/>
      <c r="T53" s="115"/>
      <c r="U53" s="115"/>
    </row>
    <row r="54" spans="1:21" ht="4.5" customHeight="1" thickBot="1" x14ac:dyDescent="0.45">
      <c r="A54" s="116"/>
      <c r="B54" s="118"/>
      <c r="C54" s="120"/>
      <c r="D54" s="120"/>
      <c r="E54" s="118"/>
      <c r="F54" s="118"/>
      <c r="G54" s="120"/>
      <c r="H54" s="118"/>
      <c r="I54" s="120"/>
      <c r="J54" s="128"/>
      <c r="K54" s="131"/>
      <c r="L54" s="131"/>
      <c r="M54" s="131"/>
      <c r="N54" s="135"/>
      <c r="O54" s="139"/>
      <c r="P54" s="139"/>
      <c r="Q54" s="146"/>
      <c r="R54" s="115"/>
      <c r="S54" s="115"/>
      <c r="T54" s="115"/>
      <c r="U54" s="115"/>
    </row>
    <row r="55" spans="1:21" ht="39.75" customHeight="1" thickBot="1" x14ac:dyDescent="0.45">
      <c r="A55" s="2087" t="s">
        <v>438</v>
      </c>
      <c r="B55" s="2088"/>
      <c r="C55" s="2088"/>
      <c r="D55" s="2088"/>
      <c r="E55" s="2088"/>
      <c r="F55" s="2088"/>
      <c r="G55" s="2088"/>
      <c r="H55" s="2088"/>
      <c r="I55" s="2088"/>
      <c r="J55" s="2089"/>
      <c r="K55" s="132" t="s">
        <v>381</v>
      </c>
      <c r="L55" s="2112">
        <f>SUM(K20:N53)</f>
        <v>0</v>
      </c>
      <c r="M55" s="2112"/>
      <c r="N55" s="136">
        <v>0</v>
      </c>
      <c r="O55" s="140" t="s">
        <v>444</v>
      </c>
      <c r="P55" s="134">
        <f>SUM(O20:Q53)</f>
        <v>0</v>
      </c>
      <c r="Q55" s="136">
        <v>0</v>
      </c>
      <c r="R55" s="115"/>
      <c r="S55" s="115"/>
      <c r="T55" s="115"/>
      <c r="U55" s="115"/>
    </row>
    <row r="56" spans="1:21" ht="12.75" customHeight="1" thickBot="1" x14ac:dyDescent="0.45">
      <c r="A56" s="117"/>
      <c r="B56" s="119"/>
      <c r="C56" s="117"/>
      <c r="D56" s="117"/>
      <c r="E56" s="119"/>
      <c r="F56" s="119"/>
      <c r="G56" s="117"/>
      <c r="H56" s="119"/>
      <c r="I56" s="117"/>
      <c r="J56" s="129"/>
      <c r="K56" s="133"/>
      <c r="L56" s="133"/>
      <c r="M56" s="133"/>
      <c r="N56" s="137"/>
      <c r="O56" s="141"/>
      <c r="P56" s="141"/>
      <c r="Q56" s="147"/>
      <c r="R56" s="115"/>
      <c r="S56" s="115"/>
      <c r="T56" s="115"/>
      <c r="U56" s="115"/>
    </row>
    <row r="57" spans="1:21" ht="26.25" customHeight="1" x14ac:dyDescent="0.4">
      <c r="A57" s="2077" t="s">
        <v>454</v>
      </c>
      <c r="B57" s="2078"/>
      <c r="C57" s="2078"/>
      <c r="D57" s="2078"/>
      <c r="E57" s="2078"/>
      <c r="F57" s="2078"/>
      <c r="G57" s="2078"/>
      <c r="H57" s="2078"/>
      <c r="I57" s="2078"/>
      <c r="J57" s="2078"/>
      <c r="K57" s="218" t="s">
        <v>142</v>
      </c>
      <c r="L57" s="2090" t="s">
        <v>288</v>
      </c>
      <c r="M57" s="2091"/>
      <c r="N57" s="2092"/>
      <c r="O57" s="142"/>
      <c r="P57" s="144">
        <f>L16+L55</f>
        <v>0</v>
      </c>
      <c r="Q57" s="148">
        <v>0</v>
      </c>
      <c r="R57" s="115"/>
      <c r="S57" s="115"/>
      <c r="T57" s="115"/>
      <c r="U57" s="115"/>
    </row>
    <row r="58" spans="1:21" ht="26.25" customHeight="1" thickBot="1" x14ac:dyDescent="0.45">
      <c r="A58" s="2079"/>
      <c r="B58" s="2080"/>
      <c r="C58" s="2080"/>
      <c r="D58" s="2080"/>
      <c r="E58" s="2080"/>
      <c r="F58" s="2080"/>
      <c r="G58" s="2080"/>
      <c r="H58" s="2080"/>
      <c r="I58" s="2080"/>
      <c r="J58" s="2080"/>
      <c r="K58" s="219" t="s">
        <v>441</v>
      </c>
      <c r="L58" s="2093" t="s">
        <v>258</v>
      </c>
      <c r="M58" s="2094"/>
      <c r="N58" s="2095"/>
      <c r="O58" s="143"/>
      <c r="P58" s="145">
        <f>P16+P55</f>
        <v>0</v>
      </c>
      <c r="Q58" s="149">
        <v>0</v>
      </c>
      <c r="R58" s="115"/>
      <c r="S58" s="115"/>
      <c r="T58" s="115"/>
      <c r="U58" s="115"/>
    </row>
    <row r="59" spans="1:21" ht="12" customHeight="1" x14ac:dyDescent="0.4">
      <c r="A59" s="115"/>
      <c r="B59" s="115"/>
      <c r="C59" s="115"/>
      <c r="D59" s="115"/>
      <c r="E59" s="115"/>
      <c r="F59" s="115"/>
      <c r="G59" s="115"/>
      <c r="H59" s="115"/>
      <c r="I59" s="115"/>
      <c r="J59" s="115"/>
      <c r="K59" s="115"/>
      <c r="L59" s="115"/>
      <c r="M59" s="115"/>
      <c r="N59" s="115"/>
      <c r="O59" s="115"/>
      <c r="P59" s="115"/>
      <c r="Q59" s="115"/>
      <c r="R59" s="115"/>
      <c r="S59" s="115"/>
      <c r="T59" s="115"/>
      <c r="U59" s="115"/>
    </row>
    <row r="60" spans="1:21" x14ac:dyDescent="0.4">
      <c r="A60" s="2069" t="s">
        <v>450</v>
      </c>
      <c r="B60" s="2069"/>
      <c r="C60" s="2069"/>
      <c r="D60" s="2069"/>
      <c r="E60" s="2069"/>
      <c r="F60" s="294"/>
      <c r="G60" s="115"/>
      <c r="H60" s="115"/>
      <c r="I60" s="115"/>
      <c r="J60" s="115"/>
      <c r="K60" s="115"/>
      <c r="L60" s="115"/>
      <c r="M60" s="115"/>
      <c r="N60" s="115"/>
      <c r="O60" s="115"/>
      <c r="P60" s="115"/>
      <c r="Q60" s="115"/>
      <c r="R60" s="115"/>
      <c r="S60" s="115"/>
      <c r="T60" s="115"/>
      <c r="U60" s="115"/>
    </row>
    <row r="61" spans="1:21" ht="25.5" customHeight="1" x14ac:dyDescent="0.4">
      <c r="A61" s="2116" t="s">
        <v>455</v>
      </c>
      <c r="B61" s="2116"/>
      <c r="C61" s="121" t="s">
        <v>219</v>
      </c>
      <c r="D61" s="2128">
        <f>P57</f>
        <v>0</v>
      </c>
      <c r="E61" s="2129"/>
      <c r="F61" s="332" t="s">
        <v>700</v>
      </c>
      <c r="G61" s="2117" t="s">
        <v>415</v>
      </c>
      <c r="H61" s="2117"/>
      <c r="I61" s="126"/>
      <c r="J61" s="115"/>
      <c r="K61" s="115"/>
      <c r="L61" s="115"/>
      <c r="M61" s="115"/>
      <c r="N61" s="115"/>
      <c r="O61" s="115"/>
      <c r="P61" s="115"/>
      <c r="Q61" s="115"/>
      <c r="R61" s="115"/>
      <c r="S61" s="115"/>
      <c r="T61" s="115"/>
      <c r="U61" s="115"/>
    </row>
    <row r="62" spans="1:21" ht="31.5" customHeight="1" x14ac:dyDescent="0.4">
      <c r="A62" s="2123" t="s">
        <v>364</v>
      </c>
      <c r="B62" s="2123"/>
      <c r="C62" s="121" t="s">
        <v>260</v>
      </c>
      <c r="D62" s="2128">
        <f>P58</f>
        <v>0</v>
      </c>
      <c r="E62" s="2129"/>
      <c r="F62" s="333" t="s">
        <v>700</v>
      </c>
      <c r="G62" s="123"/>
      <c r="H62" s="123"/>
      <c r="I62" s="126"/>
      <c r="J62" s="115"/>
      <c r="K62" s="115"/>
      <c r="L62" s="115"/>
      <c r="M62" s="115"/>
      <c r="N62" s="115"/>
      <c r="O62" s="115"/>
      <c r="P62" s="115"/>
      <c r="Q62" s="115"/>
      <c r="R62" s="115"/>
      <c r="S62" s="115"/>
      <c r="T62" s="115"/>
      <c r="U62" s="115"/>
    </row>
    <row r="63" spans="1:21" ht="25.5" customHeight="1" x14ac:dyDescent="0.4">
      <c r="A63" s="2116" t="s">
        <v>456</v>
      </c>
      <c r="B63" s="2116"/>
      <c r="C63" s="121" t="s">
        <v>113</v>
      </c>
      <c r="D63" s="2128">
        <f>MAX(D61-D62,0)</f>
        <v>0</v>
      </c>
      <c r="E63" s="2129"/>
      <c r="F63" s="333" t="s">
        <v>700</v>
      </c>
      <c r="G63" s="2117" t="s">
        <v>143</v>
      </c>
      <c r="H63" s="2117"/>
      <c r="I63" s="126"/>
      <c r="J63" s="2132" t="str">
        <f>IF(D63&lt;=100000,"【※医療費控除の対象外です】","")</f>
        <v>【※医療費控除の対象外です】</v>
      </c>
      <c r="K63" s="2132"/>
      <c r="L63" s="2132"/>
      <c r="M63" s="2132"/>
      <c r="N63" s="2132"/>
      <c r="O63" s="2132"/>
      <c r="P63" s="402"/>
      <c r="Q63" s="115"/>
      <c r="R63" s="115"/>
      <c r="S63" s="115"/>
      <c r="T63" s="115"/>
      <c r="U63" s="115"/>
    </row>
    <row r="64" spans="1:21" ht="32.25" customHeight="1" x14ac:dyDescent="0.4">
      <c r="A64" s="2116" t="s">
        <v>457</v>
      </c>
      <c r="B64" s="2116"/>
      <c r="C64" s="121" t="s">
        <v>443</v>
      </c>
      <c r="D64" s="2130">
        <f>住申!BX136</f>
        <v>0</v>
      </c>
      <c r="E64" s="2131"/>
      <c r="F64" s="338" t="s">
        <v>700</v>
      </c>
      <c r="G64" s="124"/>
      <c r="H64" s="125"/>
      <c r="I64" s="127"/>
      <c r="J64" s="2132"/>
      <c r="K64" s="2132"/>
      <c r="L64" s="2132"/>
      <c r="M64" s="2132"/>
      <c r="N64" s="2132"/>
      <c r="O64" s="2132"/>
      <c r="P64" s="402"/>
      <c r="Q64" s="115"/>
      <c r="R64" s="115"/>
      <c r="S64" s="115"/>
      <c r="T64" s="115"/>
      <c r="U64" s="115"/>
    </row>
    <row r="65" spans="1:21" ht="25.5" customHeight="1" x14ac:dyDescent="0.4">
      <c r="A65" s="2116" t="s">
        <v>318</v>
      </c>
      <c r="B65" s="2116"/>
      <c r="C65" s="121" t="s">
        <v>218</v>
      </c>
      <c r="D65" s="2128">
        <f>MAX(ROUNDDOWN(D64*0.05,0),0)</f>
        <v>0</v>
      </c>
      <c r="E65" s="2129"/>
      <c r="F65" s="333" t="s">
        <v>700</v>
      </c>
      <c r="G65" s="2117" t="s">
        <v>143</v>
      </c>
      <c r="H65" s="2117"/>
      <c r="I65" s="126"/>
      <c r="J65" s="2132"/>
      <c r="K65" s="2132"/>
      <c r="L65" s="2132"/>
      <c r="M65" s="2132"/>
      <c r="N65" s="2132"/>
      <c r="O65" s="2132"/>
      <c r="P65" s="402"/>
      <c r="Q65" s="115"/>
      <c r="R65" s="115"/>
      <c r="S65" s="115"/>
      <c r="T65" s="115"/>
      <c r="U65" s="115"/>
    </row>
    <row r="66" spans="1:21" ht="33" customHeight="1" thickBot="1" x14ac:dyDescent="0.45">
      <c r="A66" s="2118" t="s">
        <v>458</v>
      </c>
      <c r="B66" s="2118"/>
      <c r="C66" s="122" t="s">
        <v>169</v>
      </c>
      <c r="D66" s="2126">
        <f>IF(D65&lt;=100000,D65,100000)</f>
        <v>0</v>
      </c>
      <c r="E66" s="2127"/>
      <c r="F66" s="334" t="s">
        <v>700</v>
      </c>
      <c r="G66" s="123"/>
      <c r="H66" s="123"/>
      <c r="I66" s="126"/>
      <c r="J66" s="115"/>
      <c r="K66" s="115"/>
      <c r="L66" s="127"/>
      <c r="M66" s="127"/>
      <c r="O66" s="115"/>
      <c r="P66" s="115"/>
      <c r="Q66" s="115"/>
      <c r="R66" s="115"/>
      <c r="S66" s="115"/>
      <c r="T66" s="115"/>
      <c r="U66" s="115"/>
    </row>
    <row r="67" spans="1:21" ht="31.5" customHeight="1" thickBot="1" x14ac:dyDescent="0.45">
      <c r="A67" s="2119" t="s">
        <v>440</v>
      </c>
      <c r="B67" s="2120"/>
      <c r="C67" s="254" t="s">
        <v>165</v>
      </c>
      <c r="D67" s="2124">
        <f>MAX(D63-D66,0)</f>
        <v>0</v>
      </c>
      <c r="E67" s="2125"/>
      <c r="F67" s="335" t="s">
        <v>700</v>
      </c>
      <c r="G67" s="2121" t="s">
        <v>17</v>
      </c>
      <c r="H67" s="2122"/>
      <c r="I67" s="2122"/>
      <c r="J67" s="2122"/>
      <c r="K67" s="115"/>
      <c r="L67" s="127"/>
      <c r="M67" s="127"/>
      <c r="O67" s="115"/>
      <c r="P67" s="115"/>
      <c r="Q67" s="115"/>
      <c r="R67" s="115"/>
      <c r="S67" s="115"/>
      <c r="T67" s="115"/>
      <c r="U67" s="115"/>
    </row>
    <row r="68" spans="1:21" ht="14.25" customHeight="1" x14ac:dyDescent="0.4"/>
    <row r="69" spans="1:21" ht="14.25" customHeight="1" x14ac:dyDescent="0.4"/>
    <row r="70" spans="1:21" ht="25.5" x14ac:dyDescent="0.4">
      <c r="M70" s="234" t="s">
        <v>82</v>
      </c>
    </row>
  </sheetData>
  <sheetProtection password="F446" sheet="1" objects="1" scenarios="1"/>
  <mergeCells count="114">
    <mergeCell ref="H6:R6"/>
    <mergeCell ref="H5:R5"/>
    <mergeCell ref="R15:R41"/>
    <mergeCell ref="A48:B49"/>
    <mergeCell ref="K48:N49"/>
    <mergeCell ref="O48:Q49"/>
    <mergeCell ref="A50:B51"/>
    <mergeCell ref="K50:N51"/>
    <mergeCell ref="O50:Q51"/>
    <mergeCell ref="K38:N39"/>
    <mergeCell ref="O38:Q39"/>
    <mergeCell ref="A40:B41"/>
    <mergeCell ref="K40:N41"/>
    <mergeCell ref="O40:Q41"/>
    <mergeCell ref="C22:F23"/>
    <mergeCell ref="C20:F21"/>
    <mergeCell ref="D19:F19"/>
    <mergeCell ref="C50:F51"/>
    <mergeCell ref="C48:F49"/>
    <mergeCell ref="B15:H16"/>
    <mergeCell ref="G17:Q18"/>
    <mergeCell ref="A20:B21"/>
    <mergeCell ref="K20:N21"/>
    <mergeCell ref="O20:Q21"/>
    <mergeCell ref="A63:B63"/>
    <mergeCell ref="G63:H63"/>
    <mergeCell ref="A64:B64"/>
    <mergeCell ref="A65:B65"/>
    <mergeCell ref="G65:H65"/>
    <mergeCell ref="A66:B66"/>
    <mergeCell ref="A67:B67"/>
    <mergeCell ref="G67:J67"/>
    <mergeCell ref="A61:B61"/>
    <mergeCell ref="G61:H61"/>
    <mergeCell ref="A62:B62"/>
    <mergeCell ref="D67:E67"/>
    <mergeCell ref="D66:E66"/>
    <mergeCell ref="D65:E65"/>
    <mergeCell ref="D64:E64"/>
    <mergeCell ref="D63:E63"/>
    <mergeCell ref="D62:E62"/>
    <mergeCell ref="D61:E61"/>
    <mergeCell ref="J63:O65"/>
    <mergeCell ref="L55:M55"/>
    <mergeCell ref="C30:F31"/>
    <mergeCell ref="A26:B27"/>
    <mergeCell ref="K26:N27"/>
    <mergeCell ref="O26:Q27"/>
    <mergeCell ref="A28:B29"/>
    <mergeCell ref="K28:N29"/>
    <mergeCell ref="O44:Q45"/>
    <mergeCell ref="A46:B47"/>
    <mergeCell ref="C52:F53"/>
    <mergeCell ref="C40:F41"/>
    <mergeCell ref="C38:F39"/>
    <mergeCell ref="C36:F37"/>
    <mergeCell ref="C44:F45"/>
    <mergeCell ref="C42:F43"/>
    <mergeCell ref="A42:B43"/>
    <mergeCell ref="K42:N43"/>
    <mergeCell ref="O42:Q43"/>
    <mergeCell ref="A44:B45"/>
    <mergeCell ref="C28:F29"/>
    <mergeCell ref="C26:F27"/>
    <mergeCell ref="C46:F47"/>
    <mergeCell ref="O28:Q29"/>
    <mergeCell ref="O52:Q53"/>
    <mergeCell ref="K52:N53"/>
    <mergeCell ref="E9:G9"/>
    <mergeCell ref="A10:Q10"/>
    <mergeCell ref="A11:Q11"/>
    <mergeCell ref="J12:K12"/>
    <mergeCell ref="L12:Q12"/>
    <mergeCell ref="A14:E14"/>
    <mergeCell ref="L15:N15"/>
    <mergeCell ref="P15:Q15"/>
    <mergeCell ref="I16:J16"/>
    <mergeCell ref="L16:N16"/>
    <mergeCell ref="P16:Q16"/>
    <mergeCell ref="K24:N25"/>
    <mergeCell ref="O24:Q25"/>
    <mergeCell ref="A18:E18"/>
    <mergeCell ref="H19:J19"/>
    <mergeCell ref="L19:N19"/>
    <mergeCell ref="P19:Q19"/>
    <mergeCell ref="C24:F25"/>
    <mergeCell ref="A22:B23"/>
    <mergeCell ref="K22:N23"/>
    <mergeCell ref="O22:Q23"/>
    <mergeCell ref="A24:B25"/>
    <mergeCell ref="A60:E60"/>
    <mergeCell ref="A30:B31"/>
    <mergeCell ref="K30:N31"/>
    <mergeCell ref="O30:Q31"/>
    <mergeCell ref="A32:B33"/>
    <mergeCell ref="K32:N33"/>
    <mergeCell ref="O32:Q33"/>
    <mergeCell ref="A34:B35"/>
    <mergeCell ref="K34:N35"/>
    <mergeCell ref="O34:Q35"/>
    <mergeCell ref="A36:B37"/>
    <mergeCell ref="K36:N37"/>
    <mergeCell ref="K46:N47"/>
    <mergeCell ref="O46:Q47"/>
    <mergeCell ref="O36:Q37"/>
    <mergeCell ref="A38:B39"/>
    <mergeCell ref="A57:J58"/>
    <mergeCell ref="A52:B53"/>
    <mergeCell ref="C34:F35"/>
    <mergeCell ref="C32:F33"/>
    <mergeCell ref="A55:J55"/>
    <mergeCell ref="L57:N57"/>
    <mergeCell ref="L58:N58"/>
    <mergeCell ref="K44:N45"/>
  </mergeCells>
  <phoneticPr fontId="3"/>
  <conditionalFormatting sqref="I16:Q16 A21:B21 A25:B25 A22:C22 A23:B23 A20:C20 A53:B53 A52:C52 A51:B51 A50:C50 A49:B49 A48:C48 A47:B47 A46:C46 A45:B45 A44:C44 A43:B43 A42:C42 A41:B41 A40:C40 A39:B39 A38:C38 A37:B37 A36:C36 A35:B35 A34:C34 A33:B33 A32:C32 A31:B31 A30:C30 A29:B29 A28:C28 A27:B27 A26:C26 A24:C24 G20:Q53">
    <cfRule type="containsBlanks" dxfId="8" priority="3">
      <formula>LEN(TRIM(A16))=0</formula>
    </cfRule>
  </conditionalFormatting>
  <conditionalFormatting sqref="D67:E67">
    <cfRule type="expression" dxfId="7" priority="2">
      <formula>$D$67&gt;1</formula>
    </cfRule>
  </conditionalFormatting>
  <conditionalFormatting sqref="J63">
    <cfRule type="expression" dxfId="6" priority="1">
      <formula>J63&lt;&gt;""</formula>
    </cfRule>
  </conditionalFormatting>
  <pageMargins left="0.82677165354330706" right="0.23622047244094488" top="0.55118110236220474" bottom="0.35433070866141736" header="0.31496062992125984" footer="0.31496062992125984"/>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601" r:id="rId4" name="Option Button 145">
              <controlPr defaultSize="0" autoFill="0" autoLine="0" autoPict="0">
                <anchor moveWithCells="1">
                  <from>
                    <xdr:col>6</xdr:col>
                    <xdr:colOff>9525</xdr:colOff>
                    <xdr:row>19</xdr:row>
                    <xdr:rowOff>9525</xdr:rowOff>
                  </from>
                  <to>
                    <xdr:col>7</xdr:col>
                    <xdr:colOff>971550</xdr:colOff>
                    <xdr:row>19</xdr:row>
                    <xdr:rowOff>257175</xdr:rowOff>
                  </to>
                </anchor>
              </controlPr>
            </control>
          </mc:Choice>
        </mc:AlternateContent>
        <mc:AlternateContent xmlns:mc="http://schemas.openxmlformats.org/markup-compatibility/2006">
          <mc:Choice Requires="x14">
            <control shapeId="19602" r:id="rId5" name="Option Button 146">
              <controlPr defaultSize="0" autoFill="0" autoLine="0" autoPict="0">
                <anchor moveWithCells="1">
                  <from>
                    <xdr:col>6</xdr:col>
                    <xdr:colOff>9525</xdr:colOff>
                    <xdr:row>20</xdr:row>
                    <xdr:rowOff>9525</xdr:rowOff>
                  </from>
                  <to>
                    <xdr:col>7</xdr:col>
                    <xdr:colOff>971550</xdr:colOff>
                    <xdr:row>20</xdr:row>
                    <xdr:rowOff>257175</xdr:rowOff>
                  </to>
                </anchor>
              </controlPr>
            </control>
          </mc:Choice>
        </mc:AlternateContent>
        <mc:AlternateContent xmlns:mc="http://schemas.openxmlformats.org/markup-compatibility/2006">
          <mc:Choice Requires="x14">
            <control shapeId="19603" r:id="rId6" name="Option Button 147">
              <controlPr defaultSize="0" autoFill="0" autoLine="0" autoPict="0">
                <anchor moveWithCells="1">
                  <from>
                    <xdr:col>8</xdr:col>
                    <xdr:colOff>19050</xdr:colOff>
                    <xdr:row>19</xdr:row>
                    <xdr:rowOff>9525</xdr:rowOff>
                  </from>
                  <to>
                    <xdr:col>9</xdr:col>
                    <xdr:colOff>981075</xdr:colOff>
                    <xdr:row>19</xdr:row>
                    <xdr:rowOff>257175</xdr:rowOff>
                  </to>
                </anchor>
              </controlPr>
            </control>
          </mc:Choice>
        </mc:AlternateContent>
        <mc:AlternateContent xmlns:mc="http://schemas.openxmlformats.org/markup-compatibility/2006">
          <mc:Choice Requires="x14">
            <control shapeId="19604" r:id="rId7" name="Option Button 148">
              <controlPr defaultSize="0" autoFill="0" autoLine="0" autoPict="0">
                <anchor moveWithCells="1">
                  <from>
                    <xdr:col>8</xdr:col>
                    <xdr:colOff>19050</xdr:colOff>
                    <xdr:row>20</xdr:row>
                    <xdr:rowOff>9525</xdr:rowOff>
                  </from>
                  <to>
                    <xdr:col>9</xdr:col>
                    <xdr:colOff>981075</xdr:colOff>
                    <xdr:row>20</xdr:row>
                    <xdr:rowOff>257175</xdr:rowOff>
                  </to>
                </anchor>
              </controlPr>
            </control>
          </mc:Choice>
        </mc:AlternateContent>
        <mc:AlternateContent xmlns:mc="http://schemas.openxmlformats.org/markup-compatibility/2006">
          <mc:Choice Requires="x14">
            <control shapeId="19673" r:id="rId8" name="Group Box 217">
              <controlPr defaultSize="0" autoFill="0" autoPict="0">
                <anchor moveWithCells="1">
                  <from>
                    <xdr:col>5</xdr:col>
                    <xdr:colOff>133350</xdr:colOff>
                    <xdr:row>18</xdr:row>
                    <xdr:rowOff>476250</xdr:rowOff>
                  </from>
                  <to>
                    <xdr:col>9</xdr:col>
                    <xdr:colOff>1524000</xdr:colOff>
                    <xdr:row>21</xdr:row>
                    <xdr:rowOff>0</xdr:rowOff>
                  </to>
                </anchor>
              </controlPr>
            </control>
          </mc:Choice>
        </mc:AlternateContent>
        <mc:AlternateContent xmlns:mc="http://schemas.openxmlformats.org/markup-compatibility/2006">
          <mc:Choice Requires="x14">
            <control shapeId="19676" r:id="rId9" name="Option Button 220">
              <controlPr defaultSize="0" autoFill="0" autoLine="0" autoPict="0">
                <anchor moveWithCells="1">
                  <from>
                    <xdr:col>6</xdr:col>
                    <xdr:colOff>9525</xdr:colOff>
                    <xdr:row>21</xdr:row>
                    <xdr:rowOff>9525</xdr:rowOff>
                  </from>
                  <to>
                    <xdr:col>7</xdr:col>
                    <xdr:colOff>981075</xdr:colOff>
                    <xdr:row>21</xdr:row>
                    <xdr:rowOff>257175</xdr:rowOff>
                  </to>
                </anchor>
              </controlPr>
            </control>
          </mc:Choice>
        </mc:AlternateContent>
        <mc:AlternateContent xmlns:mc="http://schemas.openxmlformats.org/markup-compatibility/2006">
          <mc:Choice Requires="x14">
            <control shapeId="19677" r:id="rId10" name="Option Button 221">
              <controlPr defaultSize="0" autoFill="0" autoLine="0" autoPict="0">
                <anchor moveWithCells="1">
                  <from>
                    <xdr:col>6</xdr:col>
                    <xdr:colOff>9525</xdr:colOff>
                    <xdr:row>22</xdr:row>
                    <xdr:rowOff>9525</xdr:rowOff>
                  </from>
                  <to>
                    <xdr:col>7</xdr:col>
                    <xdr:colOff>981075</xdr:colOff>
                    <xdr:row>22</xdr:row>
                    <xdr:rowOff>257175</xdr:rowOff>
                  </to>
                </anchor>
              </controlPr>
            </control>
          </mc:Choice>
        </mc:AlternateContent>
        <mc:AlternateContent xmlns:mc="http://schemas.openxmlformats.org/markup-compatibility/2006">
          <mc:Choice Requires="x14">
            <control shapeId="19678" r:id="rId11" name="Option Button 222">
              <controlPr defaultSize="0" autoFill="0" autoLine="0" autoPict="0">
                <anchor moveWithCells="1">
                  <from>
                    <xdr:col>8</xdr:col>
                    <xdr:colOff>9525</xdr:colOff>
                    <xdr:row>21</xdr:row>
                    <xdr:rowOff>9525</xdr:rowOff>
                  </from>
                  <to>
                    <xdr:col>9</xdr:col>
                    <xdr:colOff>981075</xdr:colOff>
                    <xdr:row>21</xdr:row>
                    <xdr:rowOff>257175</xdr:rowOff>
                  </to>
                </anchor>
              </controlPr>
            </control>
          </mc:Choice>
        </mc:AlternateContent>
        <mc:AlternateContent xmlns:mc="http://schemas.openxmlformats.org/markup-compatibility/2006">
          <mc:Choice Requires="x14">
            <control shapeId="19679" r:id="rId12" name="Option Button 223">
              <controlPr defaultSize="0" autoFill="0" autoLine="0" autoPict="0">
                <anchor moveWithCells="1">
                  <from>
                    <xdr:col>8</xdr:col>
                    <xdr:colOff>9525</xdr:colOff>
                    <xdr:row>22</xdr:row>
                    <xdr:rowOff>9525</xdr:rowOff>
                  </from>
                  <to>
                    <xdr:col>9</xdr:col>
                    <xdr:colOff>981075</xdr:colOff>
                    <xdr:row>22</xdr:row>
                    <xdr:rowOff>257175</xdr:rowOff>
                  </to>
                </anchor>
              </controlPr>
            </control>
          </mc:Choice>
        </mc:AlternateContent>
        <mc:AlternateContent xmlns:mc="http://schemas.openxmlformats.org/markup-compatibility/2006">
          <mc:Choice Requires="x14">
            <control shapeId="19680" r:id="rId13" name="Group Box 224">
              <controlPr defaultSize="0" autoFill="0" autoPict="0">
                <anchor moveWithCells="1">
                  <from>
                    <xdr:col>5</xdr:col>
                    <xdr:colOff>171450</xdr:colOff>
                    <xdr:row>20</xdr:row>
                    <xdr:rowOff>257175</xdr:rowOff>
                  </from>
                  <to>
                    <xdr:col>10</xdr:col>
                    <xdr:colOff>9525</xdr:colOff>
                    <xdr:row>22</xdr:row>
                    <xdr:rowOff>266700</xdr:rowOff>
                  </to>
                </anchor>
              </controlPr>
            </control>
          </mc:Choice>
        </mc:AlternateContent>
        <mc:AlternateContent xmlns:mc="http://schemas.openxmlformats.org/markup-compatibility/2006">
          <mc:Choice Requires="x14">
            <control shapeId="19681" r:id="rId14" name="Option Button 225">
              <controlPr defaultSize="0" autoFill="0" autoLine="0" autoPict="0">
                <anchor moveWithCells="1">
                  <from>
                    <xdr:col>6</xdr:col>
                    <xdr:colOff>9525</xdr:colOff>
                    <xdr:row>23</xdr:row>
                    <xdr:rowOff>9525</xdr:rowOff>
                  </from>
                  <to>
                    <xdr:col>7</xdr:col>
                    <xdr:colOff>981075</xdr:colOff>
                    <xdr:row>23</xdr:row>
                    <xdr:rowOff>257175</xdr:rowOff>
                  </to>
                </anchor>
              </controlPr>
            </control>
          </mc:Choice>
        </mc:AlternateContent>
        <mc:AlternateContent xmlns:mc="http://schemas.openxmlformats.org/markup-compatibility/2006">
          <mc:Choice Requires="x14">
            <control shapeId="19682" r:id="rId15" name="Option Button 226">
              <controlPr defaultSize="0" autoFill="0" autoLine="0" autoPict="0">
                <anchor moveWithCells="1">
                  <from>
                    <xdr:col>6</xdr:col>
                    <xdr:colOff>9525</xdr:colOff>
                    <xdr:row>24</xdr:row>
                    <xdr:rowOff>9525</xdr:rowOff>
                  </from>
                  <to>
                    <xdr:col>7</xdr:col>
                    <xdr:colOff>981075</xdr:colOff>
                    <xdr:row>24</xdr:row>
                    <xdr:rowOff>257175</xdr:rowOff>
                  </to>
                </anchor>
              </controlPr>
            </control>
          </mc:Choice>
        </mc:AlternateContent>
        <mc:AlternateContent xmlns:mc="http://schemas.openxmlformats.org/markup-compatibility/2006">
          <mc:Choice Requires="x14">
            <control shapeId="19683" r:id="rId16" name="Option Button 227">
              <controlPr defaultSize="0" autoFill="0" autoLine="0" autoPict="0">
                <anchor moveWithCells="1">
                  <from>
                    <xdr:col>8</xdr:col>
                    <xdr:colOff>9525</xdr:colOff>
                    <xdr:row>23</xdr:row>
                    <xdr:rowOff>9525</xdr:rowOff>
                  </from>
                  <to>
                    <xdr:col>9</xdr:col>
                    <xdr:colOff>981075</xdr:colOff>
                    <xdr:row>23</xdr:row>
                    <xdr:rowOff>257175</xdr:rowOff>
                  </to>
                </anchor>
              </controlPr>
            </control>
          </mc:Choice>
        </mc:AlternateContent>
        <mc:AlternateContent xmlns:mc="http://schemas.openxmlformats.org/markup-compatibility/2006">
          <mc:Choice Requires="x14">
            <control shapeId="19684" r:id="rId17" name="Option Button 228">
              <controlPr defaultSize="0" autoFill="0" autoLine="0" autoPict="0">
                <anchor moveWithCells="1">
                  <from>
                    <xdr:col>8</xdr:col>
                    <xdr:colOff>9525</xdr:colOff>
                    <xdr:row>24</xdr:row>
                    <xdr:rowOff>9525</xdr:rowOff>
                  </from>
                  <to>
                    <xdr:col>9</xdr:col>
                    <xdr:colOff>981075</xdr:colOff>
                    <xdr:row>24</xdr:row>
                    <xdr:rowOff>257175</xdr:rowOff>
                  </to>
                </anchor>
              </controlPr>
            </control>
          </mc:Choice>
        </mc:AlternateContent>
        <mc:AlternateContent xmlns:mc="http://schemas.openxmlformats.org/markup-compatibility/2006">
          <mc:Choice Requires="x14">
            <control shapeId="19685" r:id="rId18" name="Option Button 229">
              <controlPr defaultSize="0" autoFill="0" autoLine="0" autoPict="0">
                <anchor moveWithCells="1">
                  <from>
                    <xdr:col>6</xdr:col>
                    <xdr:colOff>9525</xdr:colOff>
                    <xdr:row>25</xdr:row>
                    <xdr:rowOff>9525</xdr:rowOff>
                  </from>
                  <to>
                    <xdr:col>7</xdr:col>
                    <xdr:colOff>981075</xdr:colOff>
                    <xdr:row>25</xdr:row>
                    <xdr:rowOff>257175</xdr:rowOff>
                  </to>
                </anchor>
              </controlPr>
            </control>
          </mc:Choice>
        </mc:AlternateContent>
        <mc:AlternateContent xmlns:mc="http://schemas.openxmlformats.org/markup-compatibility/2006">
          <mc:Choice Requires="x14">
            <control shapeId="19686" r:id="rId19" name="Option Button 230">
              <controlPr defaultSize="0" autoFill="0" autoLine="0" autoPict="0">
                <anchor moveWithCells="1">
                  <from>
                    <xdr:col>6</xdr:col>
                    <xdr:colOff>9525</xdr:colOff>
                    <xdr:row>26</xdr:row>
                    <xdr:rowOff>9525</xdr:rowOff>
                  </from>
                  <to>
                    <xdr:col>7</xdr:col>
                    <xdr:colOff>981075</xdr:colOff>
                    <xdr:row>26</xdr:row>
                    <xdr:rowOff>257175</xdr:rowOff>
                  </to>
                </anchor>
              </controlPr>
            </control>
          </mc:Choice>
        </mc:AlternateContent>
        <mc:AlternateContent xmlns:mc="http://schemas.openxmlformats.org/markup-compatibility/2006">
          <mc:Choice Requires="x14">
            <control shapeId="19687" r:id="rId20" name="Option Button 231">
              <controlPr defaultSize="0" autoFill="0" autoLine="0" autoPict="0">
                <anchor moveWithCells="1">
                  <from>
                    <xdr:col>8</xdr:col>
                    <xdr:colOff>9525</xdr:colOff>
                    <xdr:row>25</xdr:row>
                    <xdr:rowOff>9525</xdr:rowOff>
                  </from>
                  <to>
                    <xdr:col>9</xdr:col>
                    <xdr:colOff>981075</xdr:colOff>
                    <xdr:row>25</xdr:row>
                    <xdr:rowOff>257175</xdr:rowOff>
                  </to>
                </anchor>
              </controlPr>
            </control>
          </mc:Choice>
        </mc:AlternateContent>
        <mc:AlternateContent xmlns:mc="http://schemas.openxmlformats.org/markup-compatibility/2006">
          <mc:Choice Requires="x14">
            <control shapeId="19688" r:id="rId21" name="Option Button 232">
              <controlPr defaultSize="0" autoFill="0" autoLine="0" autoPict="0">
                <anchor moveWithCells="1">
                  <from>
                    <xdr:col>8</xdr:col>
                    <xdr:colOff>9525</xdr:colOff>
                    <xdr:row>26</xdr:row>
                    <xdr:rowOff>9525</xdr:rowOff>
                  </from>
                  <to>
                    <xdr:col>9</xdr:col>
                    <xdr:colOff>981075</xdr:colOff>
                    <xdr:row>26</xdr:row>
                    <xdr:rowOff>257175</xdr:rowOff>
                  </to>
                </anchor>
              </controlPr>
            </control>
          </mc:Choice>
        </mc:AlternateContent>
        <mc:AlternateContent xmlns:mc="http://schemas.openxmlformats.org/markup-compatibility/2006">
          <mc:Choice Requires="x14">
            <control shapeId="19689" r:id="rId22" name="Option Button 233">
              <controlPr defaultSize="0" autoFill="0" autoLine="0" autoPict="0">
                <anchor moveWithCells="1">
                  <from>
                    <xdr:col>6</xdr:col>
                    <xdr:colOff>9525</xdr:colOff>
                    <xdr:row>27</xdr:row>
                    <xdr:rowOff>9525</xdr:rowOff>
                  </from>
                  <to>
                    <xdr:col>7</xdr:col>
                    <xdr:colOff>981075</xdr:colOff>
                    <xdr:row>27</xdr:row>
                    <xdr:rowOff>257175</xdr:rowOff>
                  </to>
                </anchor>
              </controlPr>
            </control>
          </mc:Choice>
        </mc:AlternateContent>
        <mc:AlternateContent xmlns:mc="http://schemas.openxmlformats.org/markup-compatibility/2006">
          <mc:Choice Requires="x14">
            <control shapeId="19690" r:id="rId23" name="Option Button 234">
              <controlPr defaultSize="0" autoFill="0" autoLine="0" autoPict="0">
                <anchor moveWithCells="1">
                  <from>
                    <xdr:col>6</xdr:col>
                    <xdr:colOff>9525</xdr:colOff>
                    <xdr:row>28</xdr:row>
                    <xdr:rowOff>9525</xdr:rowOff>
                  </from>
                  <to>
                    <xdr:col>7</xdr:col>
                    <xdr:colOff>981075</xdr:colOff>
                    <xdr:row>28</xdr:row>
                    <xdr:rowOff>257175</xdr:rowOff>
                  </to>
                </anchor>
              </controlPr>
            </control>
          </mc:Choice>
        </mc:AlternateContent>
        <mc:AlternateContent xmlns:mc="http://schemas.openxmlformats.org/markup-compatibility/2006">
          <mc:Choice Requires="x14">
            <control shapeId="19691" r:id="rId24" name="Option Button 235">
              <controlPr defaultSize="0" autoFill="0" autoLine="0" autoPict="0">
                <anchor moveWithCells="1">
                  <from>
                    <xdr:col>8</xdr:col>
                    <xdr:colOff>9525</xdr:colOff>
                    <xdr:row>27</xdr:row>
                    <xdr:rowOff>9525</xdr:rowOff>
                  </from>
                  <to>
                    <xdr:col>9</xdr:col>
                    <xdr:colOff>981075</xdr:colOff>
                    <xdr:row>27</xdr:row>
                    <xdr:rowOff>257175</xdr:rowOff>
                  </to>
                </anchor>
              </controlPr>
            </control>
          </mc:Choice>
        </mc:AlternateContent>
        <mc:AlternateContent xmlns:mc="http://schemas.openxmlformats.org/markup-compatibility/2006">
          <mc:Choice Requires="x14">
            <control shapeId="19692" r:id="rId25" name="Option Button 236">
              <controlPr defaultSize="0" autoFill="0" autoLine="0" autoPict="0">
                <anchor moveWithCells="1">
                  <from>
                    <xdr:col>8</xdr:col>
                    <xdr:colOff>9525</xdr:colOff>
                    <xdr:row>28</xdr:row>
                    <xdr:rowOff>9525</xdr:rowOff>
                  </from>
                  <to>
                    <xdr:col>9</xdr:col>
                    <xdr:colOff>981075</xdr:colOff>
                    <xdr:row>28</xdr:row>
                    <xdr:rowOff>257175</xdr:rowOff>
                  </to>
                </anchor>
              </controlPr>
            </control>
          </mc:Choice>
        </mc:AlternateContent>
        <mc:AlternateContent xmlns:mc="http://schemas.openxmlformats.org/markup-compatibility/2006">
          <mc:Choice Requires="x14">
            <control shapeId="19693" r:id="rId26" name="Option Button 237">
              <controlPr defaultSize="0" autoFill="0" autoLine="0" autoPict="0">
                <anchor moveWithCells="1">
                  <from>
                    <xdr:col>6</xdr:col>
                    <xdr:colOff>9525</xdr:colOff>
                    <xdr:row>29</xdr:row>
                    <xdr:rowOff>9525</xdr:rowOff>
                  </from>
                  <to>
                    <xdr:col>7</xdr:col>
                    <xdr:colOff>981075</xdr:colOff>
                    <xdr:row>29</xdr:row>
                    <xdr:rowOff>257175</xdr:rowOff>
                  </to>
                </anchor>
              </controlPr>
            </control>
          </mc:Choice>
        </mc:AlternateContent>
        <mc:AlternateContent xmlns:mc="http://schemas.openxmlformats.org/markup-compatibility/2006">
          <mc:Choice Requires="x14">
            <control shapeId="19694" r:id="rId27" name="Option Button 238">
              <controlPr defaultSize="0" autoFill="0" autoLine="0" autoPict="0">
                <anchor moveWithCells="1">
                  <from>
                    <xdr:col>6</xdr:col>
                    <xdr:colOff>9525</xdr:colOff>
                    <xdr:row>30</xdr:row>
                    <xdr:rowOff>9525</xdr:rowOff>
                  </from>
                  <to>
                    <xdr:col>7</xdr:col>
                    <xdr:colOff>981075</xdr:colOff>
                    <xdr:row>30</xdr:row>
                    <xdr:rowOff>257175</xdr:rowOff>
                  </to>
                </anchor>
              </controlPr>
            </control>
          </mc:Choice>
        </mc:AlternateContent>
        <mc:AlternateContent xmlns:mc="http://schemas.openxmlformats.org/markup-compatibility/2006">
          <mc:Choice Requires="x14">
            <control shapeId="19695" r:id="rId28" name="Option Button 239">
              <controlPr defaultSize="0" autoFill="0" autoLine="0" autoPict="0">
                <anchor moveWithCells="1">
                  <from>
                    <xdr:col>8</xdr:col>
                    <xdr:colOff>9525</xdr:colOff>
                    <xdr:row>29</xdr:row>
                    <xdr:rowOff>9525</xdr:rowOff>
                  </from>
                  <to>
                    <xdr:col>9</xdr:col>
                    <xdr:colOff>981075</xdr:colOff>
                    <xdr:row>29</xdr:row>
                    <xdr:rowOff>257175</xdr:rowOff>
                  </to>
                </anchor>
              </controlPr>
            </control>
          </mc:Choice>
        </mc:AlternateContent>
        <mc:AlternateContent xmlns:mc="http://schemas.openxmlformats.org/markup-compatibility/2006">
          <mc:Choice Requires="x14">
            <control shapeId="19696" r:id="rId29" name="Option Button 240">
              <controlPr defaultSize="0" autoFill="0" autoLine="0" autoPict="0">
                <anchor moveWithCells="1">
                  <from>
                    <xdr:col>8</xdr:col>
                    <xdr:colOff>9525</xdr:colOff>
                    <xdr:row>30</xdr:row>
                    <xdr:rowOff>9525</xdr:rowOff>
                  </from>
                  <to>
                    <xdr:col>9</xdr:col>
                    <xdr:colOff>981075</xdr:colOff>
                    <xdr:row>30</xdr:row>
                    <xdr:rowOff>257175</xdr:rowOff>
                  </to>
                </anchor>
              </controlPr>
            </control>
          </mc:Choice>
        </mc:AlternateContent>
        <mc:AlternateContent xmlns:mc="http://schemas.openxmlformats.org/markup-compatibility/2006">
          <mc:Choice Requires="x14">
            <control shapeId="19697" r:id="rId30" name="Option Button 241">
              <controlPr defaultSize="0" autoFill="0" autoLine="0" autoPict="0">
                <anchor moveWithCells="1">
                  <from>
                    <xdr:col>6</xdr:col>
                    <xdr:colOff>9525</xdr:colOff>
                    <xdr:row>31</xdr:row>
                    <xdr:rowOff>9525</xdr:rowOff>
                  </from>
                  <to>
                    <xdr:col>7</xdr:col>
                    <xdr:colOff>981075</xdr:colOff>
                    <xdr:row>31</xdr:row>
                    <xdr:rowOff>257175</xdr:rowOff>
                  </to>
                </anchor>
              </controlPr>
            </control>
          </mc:Choice>
        </mc:AlternateContent>
        <mc:AlternateContent xmlns:mc="http://schemas.openxmlformats.org/markup-compatibility/2006">
          <mc:Choice Requires="x14">
            <control shapeId="19698" r:id="rId31" name="Option Button 242">
              <controlPr defaultSize="0" autoFill="0" autoLine="0" autoPict="0">
                <anchor moveWithCells="1">
                  <from>
                    <xdr:col>6</xdr:col>
                    <xdr:colOff>9525</xdr:colOff>
                    <xdr:row>32</xdr:row>
                    <xdr:rowOff>9525</xdr:rowOff>
                  </from>
                  <to>
                    <xdr:col>7</xdr:col>
                    <xdr:colOff>981075</xdr:colOff>
                    <xdr:row>32</xdr:row>
                    <xdr:rowOff>257175</xdr:rowOff>
                  </to>
                </anchor>
              </controlPr>
            </control>
          </mc:Choice>
        </mc:AlternateContent>
        <mc:AlternateContent xmlns:mc="http://schemas.openxmlformats.org/markup-compatibility/2006">
          <mc:Choice Requires="x14">
            <control shapeId="19699" r:id="rId32" name="Option Button 243">
              <controlPr defaultSize="0" autoFill="0" autoLine="0" autoPict="0">
                <anchor moveWithCells="1">
                  <from>
                    <xdr:col>8</xdr:col>
                    <xdr:colOff>9525</xdr:colOff>
                    <xdr:row>31</xdr:row>
                    <xdr:rowOff>9525</xdr:rowOff>
                  </from>
                  <to>
                    <xdr:col>9</xdr:col>
                    <xdr:colOff>981075</xdr:colOff>
                    <xdr:row>31</xdr:row>
                    <xdr:rowOff>257175</xdr:rowOff>
                  </to>
                </anchor>
              </controlPr>
            </control>
          </mc:Choice>
        </mc:AlternateContent>
        <mc:AlternateContent xmlns:mc="http://schemas.openxmlformats.org/markup-compatibility/2006">
          <mc:Choice Requires="x14">
            <control shapeId="19700" r:id="rId33" name="Option Button 244">
              <controlPr defaultSize="0" autoFill="0" autoLine="0" autoPict="0">
                <anchor moveWithCells="1">
                  <from>
                    <xdr:col>8</xdr:col>
                    <xdr:colOff>9525</xdr:colOff>
                    <xdr:row>32</xdr:row>
                    <xdr:rowOff>9525</xdr:rowOff>
                  </from>
                  <to>
                    <xdr:col>9</xdr:col>
                    <xdr:colOff>981075</xdr:colOff>
                    <xdr:row>32</xdr:row>
                    <xdr:rowOff>257175</xdr:rowOff>
                  </to>
                </anchor>
              </controlPr>
            </control>
          </mc:Choice>
        </mc:AlternateContent>
        <mc:AlternateContent xmlns:mc="http://schemas.openxmlformats.org/markup-compatibility/2006">
          <mc:Choice Requires="x14">
            <control shapeId="19701" r:id="rId34" name="Option Button 245">
              <controlPr defaultSize="0" autoFill="0" autoLine="0" autoPict="0">
                <anchor moveWithCells="1">
                  <from>
                    <xdr:col>6</xdr:col>
                    <xdr:colOff>9525</xdr:colOff>
                    <xdr:row>33</xdr:row>
                    <xdr:rowOff>9525</xdr:rowOff>
                  </from>
                  <to>
                    <xdr:col>7</xdr:col>
                    <xdr:colOff>981075</xdr:colOff>
                    <xdr:row>33</xdr:row>
                    <xdr:rowOff>257175</xdr:rowOff>
                  </to>
                </anchor>
              </controlPr>
            </control>
          </mc:Choice>
        </mc:AlternateContent>
        <mc:AlternateContent xmlns:mc="http://schemas.openxmlformats.org/markup-compatibility/2006">
          <mc:Choice Requires="x14">
            <control shapeId="19702" r:id="rId35" name="Option Button 246">
              <controlPr defaultSize="0" autoFill="0" autoLine="0" autoPict="0">
                <anchor moveWithCells="1">
                  <from>
                    <xdr:col>6</xdr:col>
                    <xdr:colOff>9525</xdr:colOff>
                    <xdr:row>34</xdr:row>
                    <xdr:rowOff>9525</xdr:rowOff>
                  </from>
                  <to>
                    <xdr:col>7</xdr:col>
                    <xdr:colOff>981075</xdr:colOff>
                    <xdr:row>34</xdr:row>
                    <xdr:rowOff>257175</xdr:rowOff>
                  </to>
                </anchor>
              </controlPr>
            </control>
          </mc:Choice>
        </mc:AlternateContent>
        <mc:AlternateContent xmlns:mc="http://schemas.openxmlformats.org/markup-compatibility/2006">
          <mc:Choice Requires="x14">
            <control shapeId="19703" r:id="rId36" name="Option Button 247">
              <controlPr defaultSize="0" autoFill="0" autoLine="0" autoPict="0">
                <anchor moveWithCells="1">
                  <from>
                    <xdr:col>8</xdr:col>
                    <xdr:colOff>9525</xdr:colOff>
                    <xdr:row>33</xdr:row>
                    <xdr:rowOff>9525</xdr:rowOff>
                  </from>
                  <to>
                    <xdr:col>9</xdr:col>
                    <xdr:colOff>981075</xdr:colOff>
                    <xdr:row>33</xdr:row>
                    <xdr:rowOff>257175</xdr:rowOff>
                  </to>
                </anchor>
              </controlPr>
            </control>
          </mc:Choice>
        </mc:AlternateContent>
        <mc:AlternateContent xmlns:mc="http://schemas.openxmlformats.org/markup-compatibility/2006">
          <mc:Choice Requires="x14">
            <control shapeId="19704" r:id="rId37" name="Option Button 248">
              <controlPr defaultSize="0" autoFill="0" autoLine="0" autoPict="0">
                <anchor moveWithCells="1">
                  <from>
                    <xdr:col>8</xdr:col>
                    <xdr:colOff>9525</xdr:colOff>
                    <xdr:row>34</xdr:row>
                    <xdr:rowOff>9525</xdr:rowOff>
                  </from>
                  <to>
                    <xdr:col>9</xdr:col>
                    <xdr:colOff>981075</xdr:colOff>
                    <xdr:row>34</xdr:row>
                    <xdr:rowOff>257175</xdr:rowOff>
                  </to>
                </anchor>
              </controlPr>
            </control>
          </mc:Choice>
        </mc:AlternateContent>
        <mc:AlternateContent xmlns:mc="http://schemas.openxmlformats.org/markup-compatibility/2006">
          <mc:Choice Requires="x14">
            <control shapeId="19705" r:id="rId38" name="Option Button 249">
              <controlPr defaultSize="0" autoFill="0" autoLine="0" autoPict="0">
                <anchor moveWithCells="1">
                  <from>
                    <xdr:col>6</xdr:col>
                    <xdr:colOff>9525</xdr:colOff>
                    <xdr:row>35</xdr:row>
                    <xdr:rowOff>9525</xdr:rowOff>
                  </from>
                  <to>
                    <xdr:col>7</xdr:col>
                    <xdr:colOff>981075</xdr:colOff>
                    <xdr:row>35</xdr:row>
                    <xdr:rowOff>257175</xdr:rowOff>
                  </to>
                </anchor>
              </controlPr>
            </control>
          </mc:Choice>
        </mc:AlternateContent>
        <mc:AlternateContent xmlns:mc="http://schemas.openxmlformats.org/markup-compatibility/2006">
          <mc:Choice Requires="x14">
            <control shapeId="19706" r:id="rId39" name="Option Button 250">
              <controlPr defaultSize="0" autoFill="0" autoLine="0" autoPict="0">
                <anchor moveWithCells="1">
                  <from>
                    <xdr:col>6</xdr:col>
                    <xdr:colOff>9525</xdr:colOff>
                    <xdr:row>36</xdr:row>
                    <xdr:rowOff>9525</xdr:rowOff>
                  </from>
                  <to>
                    <xdr:col>7</xdr:col>
                    <xdr:colOff>981075</xdr:colOff>
                    <xdr:row>36</xdr:row>
                    <xdr:rowOff>257175</xdr:rowOff>
                  </to>
                </anchor>
              </controlPr>
            </control>
          </mc:Choice>
        </mc:AlternateContent>
        <mc:AlternateContent xmlns:mc="http://schemas.openxmlformats.org/markup-compatibility/2006">
          <mc:Choice Requires="x14">
            <control shapeId="19707" r:id="rId40" name="Option Button 251">
              <controlPr defaultSize="0" autoFill="0" autoLine="0" autoPict="0">
                <anchor moveWithCells="1">
                  <from>
                    <xdr:col>8</xdr:col>
                    <xdr:colOff>9525</xdr:colOff>
                    <xdr:row>35</xdr:row>
                    <xdr:rowOff>9525</xdr:rowOff>
                  </from>
                  <to>
                    <xdr:col>9</xdr:col>
                    <xdr:colOff>981075</xdr:colOff>
                    <xdr:row>35</xdr:row>
                    <xdr:rowOff>257175</xdr:rowOff>
                  </to>
                </anchor>
              </controlPr>
            </control>
          </mc:Choice>
        </mc:AlternateContent>
        <mc:AlternateContent xmlns:mc="http://schemas.openxmlformats.org/markup-compatibility/2006">
          <mc:Choice Requires="x14">
            <control shapeId="19708" r:id="rId41" name="Option Button 252">
              <controlPr defaultSize="0" autoFill="0" autoLine="0" autoPict="0">
                <anchor moveWithCells="1">
                  <from>
                    <xdr:col>8</xdr:col>
                    <xdr:colOff>9525</xdr:colOff>
                    <xdr:row>36</xdr:row>
                    <xdr:rowOff>9525</xdr:rowOff>
                  </from>
                  <to>
                    <xdr:col>9</xdr:col>
                    <xdr:colOff>981075</xdr:colOff>
                    <xdr:row>36</xdr:row>
                    <xdr:rowOff>257175</xdr:rowOff>
                  </to>
                </anchor>
              </controlPr>
            </control>
          </mc:Choice>
        </mc:AlternateContent>
        <mc:AlternateContent xmlns:mc="http://schemas.openxmlformats.org/markup-compatibility/2006">
          <mc:Choice Requires="x14">
            <control shapeId="19709" r:id="rId42" name="Option Button 253">
              <controlPr defaultSize="0" autoFill="0" autoLine="0" autoPict="0">
                <anchor moveWithCells="1">
                  <from>
                    <xdr:col>6</xdr:col>
                    <xdr:colOff>9525</xdr:colOff>
                    <xdr:row>37</xdr:row>
                    <xdr:rowOff>9525</xdr:rowOff>
                  </from>
                  <to>
                    <xdr:col>7</xdr:col>
                    <xdr:colOff>971550</xdr:colOff>
                    <xdr:row>37</xdr:row>
                    <xdr:rowOff>257175</xdr:rowOff>
                  </to>
                </anchor>
              </controlPr>
            </control>
          </mc:Choice>
        </mc:AlternateContent>
        <mc:AlternateContent xmlns:mc="http://schemas.openxmlformats.org/markup-compatibility/2006">
          <mc:Choice Requires="x14">
            <control shapeId="19710" r:id="rId43" name="Option Button 254">
              <controlPr defaultSize="0" autoFill="0" autoLine="0" autoPict="0">
                <anchor moveWithCells="1">
                  <from>
                    <xdr:col>6</xdr:col>
                    <xdr:colOff>9525</xdr:colOff>
                    <xdr:row>38</xdr:row>
                    <xdr:rowOff>9525</xdr:rowOff>
                  </from>
                  <to>
                    <xdr:col>7</xdr:col>
                    <xdr:colOff>971550</xdr:colOff>
                    <xdr:row>38</xdr:row>
                    <xdr:rowOff>257175</xdr:rowOff>
                  </to>
                </anchor>
              </controlPr>
            </control>
          </mc:Choice>
        </mc:AlternateContent>
        <mc:AlternateContent xmlns:mc="http://schemas.openxmlformats.org/markup-compatibility/2006">
          <mc:Choice Requires="x14">
            <control shapeId="19711" r:id="rId44" name="Option Button 255">
              <controlPr defaultSize="0" autoFill="0" autoLine="0" autoPict="0">
                <anchor moveWithCells="1">
                  <from>
                    <xdr:col>8</xdr:col>
                    <xdr:colOff>19050</xdr:colOff>
                    <xdr:row>37</xdr:row>
                    <xdr:rowOff>9525</xdr:rowOff>
                  </from>
                  <to>
                    <xdr:col>9</xdr:col>
                    <xdr:colOff>981075</xdr:colOff>
                    <xdr:row>37</xdr:row>
                    <xdr:rowOff>257175</xdr:rowOff>
                  </to>
                </anchor>
              </controlPr>
            </control>
          </mc:Choice>
        </mc:AlternateContent>
        <mc:AlternateContent xmlns:mc="http://schemas.openxmlformats.org/markup-compatibility/2006">
          <mc:Choice Requires="x14">
            <control shapeId="19712" r:id="rId45" name="Option Button 256">
              <controlPr defaultSize="0" autoFill="0" autoLine="0" autoPict="0">
                <anchor moveWithCells="1">
                  <from>
                    <xdr:col>8</xdr:col>
                    <xdr:colOff>19050</xdr:colOff>
                    <xdr:row>38</xdr:row>
                    <xdr:rowOff>9525</xdr:rowOff>
                  </from>
                  <to>
                    <xdr:col>9</xdr:col>
                    <xdr:colOff>981075</xdr:colOff>
                    <xdr:row>38</xdr:row>
                    <xdr:rowOff>257175</xdr:rowOff>
                  </to>
                </anchor>
              </controlPr>
            </control>
          </mc:Choice>
        </mc:AlternateContent>
        <mc:AlternateContent xmlns:mc="http://schemas.openxmlformats.org/markup-compatibility/2006">
          <mc:Choice Requires="x14">
            <control shapeId="19721" r:id="rId46" name="Option Button 265">
              <controlPr defaultSize="0" autoFill="0" autoLine="0" autoPict="0">
                <anchor moveWithCells="1">
                  <from>
                    <xdr:col>6</xdr:col>
                    <xdr:colOff>9525</xdr:colOff>
                    <xdr:row>43</xdr:row>
                    <xdr:rowOff>9525</xdr:rowOff>
                  </from>
                  <to>
                    <xdr:col>7</xdr:col>
                    <xdr:colOff>981075</xdr:colOff>
                    <xdr:row>43</xdr:row>
                    <xdr:rowOff>257175</xdr:rowOff>
                  </to>
                </anchor>
              </controlPr>
            </control>
          </mc:Choice>
        </mc:AlternateContent>
        <mc:AlternateContent xmlns:mc="http://schemas.openxmlformats.org/markup-compatibility/2006">
          <mc:Choice Requires="x14">
            <control shapeId="19722" r:id="rId47" name="Option Button 266">
              <controlPr defaultSize="0" autoFill="0" autoLine="0" autoPict="0">
                <anchor moveWithCells="1">
                  <from>
                    <xdr:col>6</xdr:col>
                    <xdr:colOff>9525</xdr:colOff>
                    <xdr:row>44</xdr:row>
                    <xdr:rowOff>9525</xdr:rowOff>
                  </from>
                  <to>
                    <xdr:col>7</xdr:col>
                    <xdr:colOff>981075</xdr:colOff>
                    <xdr:row>44</xdr:row>
                    <xdr:rowOff>257175</xdr:rowOff>
                  </to>
                </anchor>
              </controlPr>
            </control>
          </mc:Choice>
        </mc:AlternateContent>
        <mc:AlternateContent xmlns:mc="http://schemas.openxmlformats.org/markup-compatibility/2006">
          <mc:Choice Requires="x14">
            <control shapeId="19723" r:id="rId48" name="Option Button 267">
              <controlPr defaultSize="0" autoFill="0" autoLine="0" autoPict="0">
                <anchor moveWithCells="1">
                  <from>
                    <xdr:col>8</xdr:col>
                    <xdr:colOff>9525</xdr:colOff>
                    <xdr:row>43</xdr:row>
                    <xdr:rowOff>9525</xdr:rowOff>
                  </from>
                  <to>
                    <xdr:col>9</xdr:col>
                    <xdr:colOff>981075</xdr:colOff>
                    <xdr:row>43</xdr:row>
                    <xdr:rowOff>257175</xdr:rowOff>
                  </to>
                </anchor>
              </controlPr>
            </control>
          </mc:Choice>
        </mc:AlternateContent>
        <mc:AlternateContent xmlns:mc="http://schemas.openxmlformats.org/markup-compatibility/2006">
          <mc:Choice Requires="x14">
            <control shapeId="19724" r:id="rId49" name="Option Button 268">
              <controlPr defaultSize="0" autoFill="0" autoLine="0" autoPict="0">
                <anchor moveWithCells="1">
                  <from>
                    <xdr:col>8</xdr:col>
                    <xdr:colOff>9525</xdr:colOff>
                    <xdr:row>44</xdr:row>
                    <xdr:rowOff>9525</xdr:rowOff>
                  </from>
                  <to>
                    <xdr:col>9</xdr:col>
                    <xdr:colOff>981075</xdr:colOff>
                    <xdr:row>44</xdr:row>
                    <xdr:rowOff>257175</xdr:rowOff>
                  </to>
                </anchor>
              </controlPr>
            </control>
          </mc:Choice>
        </mc:AlternateContent>
        <mc:AlternateContent xmlns:mc="http://schemas.openxmlformats.org/markup-compatibility/2006">
          <mc:Choice Requires="x14">
            <control shapeId="19729" r:id="rId50" name="Option Button 273">
              <controlPr defaultSize="0" autoFill="0" autoLine="0" autoPict="0">
                <anchor moveWithCells="1">
                  <from>
                    <xdr:col>6</xdr:col>
                    <xdr:colOff>9525</xdr:colOff>
                    <xdr:row>47</xdr:row>
                    <xdr:rowOff>9525</xdr:rowOff>
                  </from>
                  <to>
                    <xdr:col>7</xdr:col>
                    <xdr:colOff>981075</xdr:colOff>
                    <xdr:row>47</xdr:row>
                    <xdr:rowOff>257175</xdr:rowOff>
                  </to>
                </anchor>
              </controlPr>
            </control>
          </mc:Choice>
        </mc:AlternateContent>
        <mc:AlternateContent xmlns:mc="http://schemas.openxmlformats.org/markup-compatibility/2006">
          <mc:Choice Requires="x14">
            <control shapeId="19730" r:id="rId51" name="Option Button 274">
              <controlPr defaultSize="0" autoFill="0" autoLine="0" autoPict="0">
                <anchor moveWithCells="1">
                  <from>
                    <xdr:col>6</xdr:col>
                    <xdr:colOff>9525</xdr:colOff>
                    <xdr:row>48</xdr:row>
                    <xdr:rowOff>9525</xdr:rowOff>
                  </from>
                  <to>
                    <xdr:col>7</xdr:col>
                    <xdr:colOff>981075</xdr:colOff>
                    <xdr:row>48</xdr:row>
                    <xdr:rowOff>257175</xdr:rowOff>
                  </to>
                </anchor>
              </controlPr>
            </control>
          </mc:Choice>
        </mc:AlternateContent>
        <mc:AlternateContent xmlns:mc="http://schemas.openxmlformats.org/markup-compatibility/2006">
          <mc:Choice Requires="x14">
            <control shapeId="19731" r:id="rId52" name="Option Button 275">
              <controlPr defaultSize="0" autoFill="0" autoLine="0" autoPict="0">
                <anchor moveWithCells="1">
                  <from>
                    <xdr:col>8</xdr:col>
                    <xdr:colOff>9525</xdr:colOff>
                    <xdr:row>47</xdr:row>
                    <xdr:rowOff>9525</xdr:rowOff>
                  </from>
                  <to>
                    <xdr:col>9</xdr:col>
                    <xdr:colOff>981075</xdr:colOff>
                    <xdr:row>47</xdr:row>
                    <xdr:rowOff>257175</xdr:rowOff>
                  </to>
                </anchor>
              </controlPr>
            </control>
          </mc:Choice>
        </mc:AlternateContent>
        <mc:AlternateContent xmlns:mc="http://schemas.openxmlformats.org/markup-compatibility/2006">
          <mc:Choice Requires="x14">
            <control shapeId="19732" r:id="rId53" name="Option Button 276">
              <controlPr defaultSize="0" autoFill="0" autoLine="0" autoPict="0">
                <anchor moveWithCells="1">
                  <from>
                    <xdr:col>8</xdr:col>
                    <xdr:colOff>9525</xdr:colOff>
                    <xdr:row>48</xdr:row>
                    <xdr:rowOff>9525</xdr:rowOff>
                  </from>
                  <to>
                    <xdr:col>9</xdr:col>
                    <xdr:colOff>981075</xdr:colOff>
                    <xdr:row>48</xdr:row>
                    <xdr:rowOff>257175</xdr:rowOff>
                  </to>
                </anchor>
              </controlPr>
            </control>
          </mc:Choice>
        </mc:AlternateContent>
        <mc:AlternateContent xmlns:mc="http://schemas.openxmlformats.org/markup-compatibility/2006">
          <mc:Choice Requires="x14">
            <control shapeId="19733" r:id="rId54" name="Option Button 277">
              <controlPr defaultSize="0" autoFill="0" autoLine="0" autoPict="0">
                <anchor moveWithCells="1">
                  <from>
                    <xdr:col>6</xdr:col>
                    <xdr:colOff>9525</xdr:colOff>
                    <xdr:row>49</xdr:row>
                    <xdr:rowOff>9525</xdr:rowOff>
                  </from>
                  <to>
                    <xdr:col>7</xdr:col>
                    <xdr:colOff>981075</xdr:colOff>
                    <xdr:row>49</xdr:row>
                    <xdr:rowOff>257175</xdr:rowOff>
                  </to>
                </anchor>
              </controlPr>
            </control>
          </mc:Choice>
        </mc:AlternateContent>
        <mc:AlternateContent xmlns:mc="http://schemas.openxmlformats.org/markup-compatibility/2006">
          <mc:Choice Requires="x14">
            <control shapeId="19734" r:id="rId55" name="Option Button 278">
              <controlPr defaultSize="0" autoFill="0" autoLine="0" autoPict="0">
                <anchor moveWithCells="1">
                  <from>
                    <xdr:col>6</xdr:col>
                    <xdr:colOff>9525</xdr:colOff>
                    <xdr:row>50</xdr:row>
                    <xdr:rowOff>9525</xdr:rowOff>
                  </from>
                  <to>
                    <xdr:col>7</xdr:col>
                    <xdr:colOff>981075</xdr:colOff>
                    <xdr:row>50</xdr:row>
                    <xdr:rowOff>257175</xdr:rowOff>
                  </to>
                </anchor>
              </controlPr>
            </control>
          </mc:Choice>
        </mc:AlternateContent>
        <mc:AlternateContent xmlns:mc="http://schemas.openxmlformats.org/markup-compatibility/2006">
          <mc:Choice Requires="x14">
            <control shapeId="19735" r:id="rId56" name="Option Button 279">
              <controlPr defaultSize="0" autoFill="0" autoLine="0" autoPict="0">
                <anchor moveWithCells="1">
                  <from>
                    <xdr:col>8</xdr:col>
                    <xdr:colOff>9525</xdr:colOff>
                    <xdr:row>49</xdr:row>
                    <xdr:rowOff>9525</xdr:rowOff>
                  </from>
                  <to>
                    <xdr:col>9</xdr:col>
                    <xdr:colOff>981075</xdr:colOff>
                    <xdr:row>49</xdr:row>
                    <xdr:rowOff>257175</xdr:rowOff>
                  </to>
                </anchor>
              </controlPr>
            </control>
          </mc:Choice>
        </mc:AlternateContent>
        <mc:AlternateContent xmlns:mc="http://schemas.openxmlformats.org/markup-compatibility/2006">
          <mc:Choice Requires="x14">
            <control shapeId="19736" r:id="rId57" name="Option Button 280">
              <controlPr defaultSize="0" autoFill="0" autoLine="0" autoPict="0">
                <anchor moveWithCells="1">
                  <from>
                    <xdr:col>8</xdr:col>
                    <xdr:colOff>9525</xdr:colOff>
                    <xdr:row>50</xdr:row>
                    <xdr:rowOff>9525</xdr:rowOff>
                  </from>
                  <to>
                    <xdr:col>9</xdr:col>
                    <xdr:colOff>981075</xdr:colOff>
                    <xdr:row>50</xdr:row>
                    <xdr:rowOff>257175</xdr:rowOff>
                  </to>
                </anchor>
              </controlPr>
            </control>
          </mc:Choice>
        </mc:AlternateContent>
        <mc:AlternateContent xmlns:mc="http://schemas.openxmlformats.org/markup-compatibility/2006">
          <mc:Choice Requires="x14">
            <control shapeId="19737" r:id="rId58" name="Option Button 281">
              <controlPr defaultSize="0" autoFill="0" autoLine="0" autoPict="0">
                <anchor moveWithCells="1">
                  <from>
                    <xdr:col>6</xdr:col>
                    <xdr:colOff>9525</xdr:colOff>
                    <xdr:row>51</xdr:row>
                    <xdr:rowOff>9525</xdr:rowOff>
                  </from>
                  <to>
                    <xdr:col>7</xdr:col>
                    <xdr:colOff>981075</xdr:colOff>
                    <xdr:row>51</xdr:row>
                    <xdr:rowOff>257175</xdr:rowOff>
                  </to>
                </anchor>
              </controlPr>
            </control>
          </mc:Choice>
        </mc:AlternateContent>
        <mc:AlternateContent xmlns:mc="http://schemas.openxmlformats.org/markup-compatibility/2006">
          <mc:Choice Requires="x14">
            <control shapeId="19738" r:id="rId59" name="Option Button 282">
              <controlPr defaultSize="0" autoFill="0" autoLine="0" autoPict="0">
                <anchor moveWithCells="1">
                  <from>
                    <xdr:col>6</xdr:col>
                    <xdr:colOff>9525</xdr:colOff>
                    <xdr:row>52</xdr:row>
                    <xdr:rowOff>9525</xdr:rowOff>
                  </from>
                  <to>
                    <xdr:col>7</xdr:col>
                    <xdr:colOff>981075</xdr:colOff>
                    <xdr:row>52</xdr:row>
                    <xdr:rowOff>257175</xdr:rowOff>
                  </to>
                </anchor>
              </controlPr>
            </control>
          </mc:Choice>
        </mc:AlternateContent>
        <mc:AlternateContent xmlns:mc="http://schemas.openxmlformats.org/markup-compatibility/2006">
          <mc:Choice Requires="x14">
            <control shapeId="19739" r:id="rId60" name="Option Button 283">
              <controlPr defaultSize="0" autoFill="0" autoLine="0" autoPict="0">
                <anchor moveWithCells="1">
                  <from>
                    <xdr:col>8</xdr:col>
                    <xdr:colOff>9525</xdr:colOff>
                    <xdr:row>51</xdr:row>
                    <xdr:rowOff>9525</xdr:rowOff>
                  </from>
                  <to>
                    <xdr:col>9</xdr:col>
                    <xdr:colOff>981075</xdr:colOff>
                    <xdr:row>51</xdr:row>
                    <xdr:rowOff>257175</xdr:rowOff>
                  </to>
                </anchor>
              </controlPr>
            </control>
          </mc:Choice>
        </mc:AlternateContent>
        <mc:AlternateContent xmlns:mc="http://schemas.openxmlformats.org/markup-compatibility/2006">
          <mc:Choice Requires="x14">
            <control shapeId="19740" r:id="rId61" name="Option Button 284">
              <controlPr defaultSize="0" autoFill="0" autoLine="0" autoPict="0">
                <anchor moveWithCells="1">
                  <from>
                    <xdr:col>8</xdr:col>
                    <xdr:colOff>9525</xdr:colOff>
                    <xdr:row>52</xdr:row>
                    <xdr:rowOff>9525</xdr:rowOff>
                  </from>
                  <to>
                    <xdr:col>9</xdr:col>
                    <xdr:colOff>981075</xdr:colOff>
                    <xdr:row>52</xdr:row>
                    <xdr:rowOff>257175</xdr:rowOff>
                  </to>
                </anchor>
              </controlPr>
            </control>
          </mc:Choice>
        </mc:AlternateContent>
        <mc:AlternateContent xmlns:mc="http://schemas.openxmlformats.org/markup-compatibility/2006">
          <mc:Choice Requires="x14">
            <control shapeId="19741" r:id="rId62" name="Group Box 285">
              <controlPr defaultSize="0" autoFill="0" autoPict="0">
                <anchor moveWithCells="1">
                  <from>
                    <xdr:col>5</xdr:col>
                    <xdr:colOff>180975</xdr:colOff>
                    <xdr:row>23</xdr:row>
                    <xdr:rowOff>9525</xdr:rowOff>
                  </from>
                  <to>
                    <xdr:col>10</xdr:col>
                    <xdr:colOff>9525</xdr:colOff>
                    <xdr:row>25</xdr:row>
                    <xdr:rowOff>19050</xdr:rowOff>
                  </to>
                </anchor>
              </controlPr>
            </control>
          </mc:Choice>
        </mc:AlternateContent>
        <mc:AlternateContent xmlns:mc="http://schemas.openxmlformats.org/markup-compatibility/2006">
          <mc:Choice Requires="x14">
            <control shapeId="19742" r:id="rId63" name="Group Box 286">
              <controlPr defaultSize="0" autoFill="0" autoPict="0">
                <anchor moveWithCells="1">
                  <from>
                    <xdr:col>5</xdr:col>
                    <xdr:colOff>161925</xdr:colOff>
                    <xdr:row>24</xdr:row>
                    <xdr:rowOff>266700</xdr:rowOff>
                  </from>
                  <to>
                    <xdr:col>9</xdr:col>
                    <xdr:colOff>1543050</xdr:colOff>
                    <xdr:row>27</xdr:row>
                    <xdr:rowOff>9525</xdr:rowOff>
                  </to>
                </anchor>
              </controlPr>
            </control>
          </mc:Choice>
        </mc:AlternateContent>
        <mc:AlternateContent xmlns:mc="http://schemas.openxmlformats.org/markup-compatibility/2006">
          <mc:Choice Requires="x14">
            <control shapeId="19743" r:id="rId64" name="Group Box 287">
              <controlPr defaultSize="0" autoFill="0" autoPict="0">
                <anchor moveWithCells="1">
                  <from>
                    <xdr:col>5</xdr:col>
                    <xdr:colOff>171450</xdr:colOff>
                    <xdr:row>26</xdr:row>
                    <xdr:rowOff>266700</xdr:rowOff>
                  </from>
                  <to>
                    <xdr:col>10</xdr:col>
                    <xdr:colOff>0</xdr:colOff>
                    <xdr:row>29</xdr:row>
                    <xdr:rowOff>9525</xdr:rowOff>
                  </to>
                </anchor>
              </controlPr>
            </control>
          </mc:Choice>
        </mc:AlternateContent>
        <mc:AlternateContent xmlns:mc="http://schemas.openxmlformats.org/markup-compatibility/2006">
          <mc:Choice Requires="x14">
            <control shapeId="19744" r:id="rId65" name="Group Box 288">
              <controlPr defaultSize="0" autoFill="0" autoPict="0">
                <anchor moveWithCells="1">
                  <from>
                    <xdr:col>5</xdr:col>
                    <xdr:colOff>190500</xdr:colOff>
                    <xdr:row>28</xdr:row>
                    <xdr:rowOff>266700</xdr:rowOff>
                  </from>
                  <to>
                    <xdr:col>10</xdr:col>
                    <xdr:colOff>19050</xdr:colOff>
                    <xdr:row>31</xdr:row>
                    <xdr:rowOff>9525</xdr:rowOff>
                  </to>
                </anchor>
              </controlPr>
            </control>
          </mc:Choice>
        </mc:AlternateContent>
        <mc:AlternateContent xmlns:mc="http://schemas.openxmlformats.org/markup-compatibility/2006">
          <mc:Choice Requires="x14">
            <control shapeId="19745" r:id="rId66" name="Group Box 289">
              <controlPr defaultSize="0" autoFill="0" autoPict="0">
                <anchor moveWithCells="1">
                  <from>
                    <xdr:col>5</xdr:col>
                    <xdr:colOff>152400</xdr:colOff>
                    <xdr:row>31</xdr:row>
                    <xdr:rowOff>9525</xdr:rowOff>
                  </from>
                  <to>
                    <xdr:col>9</xdr:col>
                    <xdr:colOff>1524000</xdr:colOff>
                    <xdr:row>33</xdr:row>
                    <xdr:rowOff>19050</xdr:rowOff>
                  </to>
                </anchor>
              </controlPr>
            </control>
          </mc:Choice>
        </mc:AlternateContent>
        <mc:AlternateContent xmlns:mc="http://schemas.openxmlformats.org/markup-compatibility/2006">
          <mc:Choice Requires="x14">
            <control shapeId="19746" r:id="rId67" name="Group Box 290">
              <controlPr defaultSize="0" autoFill="0" autoPict="0">
                <anchor moveWithCells="1">
                  <from>
                    <xdr:col>5</xdr:col>
                    <xdr:colOff>152400</xdr:colOff>
                    <xdr:row>33</xdr:row>
                    <xdr:rowOff>9525</xdr:rowOff>
                  </from>
                  <to>
                    <xdr:col>9</xdr:col>
                    <xdr:colOff>1524000</xdr:colOff>
                    <xdr:row>35</xdr:row>
                    <xdr:rowOff>19050</xdr:rowOff>
                  </to>
                </anchor>
              </controlPr>
            </control>
          </mc:Choice>
        </mc:AlternateContent>
        <mc:AlternateContent xmlns:mc="http://schemas.openxmlformats.org/markup-compatibility/2006">
          <mc:Choice Requires="x14">
            <control shapeId="19747" r:id="rId68" name="Group Box 291">
              <controlPr defaultSize="0" autoFill="0" autoPict="0">
                <anchor moveWithCells="1">
                  <from>
                    <xdr:col>5</xdr:col>
                    <xdr:colOff>152400</xdr:colOff>
                    <xdr:row>35</xdr:row>
                    <xdr:rowOff>9525</xdr:rowOff>
                  </from>
                  <to>
                    <xdr:col>9</xdr:col>
                    <xdr:colOff>1524000</xdr:colOff>
                    <xdr:row>37</xdr:row>
                    <xdr:rowOff>19050</xdr:rowOff>
                  </to>
                </anchor>
              </controlPr>
            </control>
          </mc:Choice>
        </mc:AlternateContent>
        <mc:AlternateContent xmlns:mc="http://schemas.openxmlformats.org/markup-compatibility/2006">
          <mc:Choice Requires="x14">
            <control shapeId="19748" r:id="rId69" name="Group Box 292">
              <controlPr defaultSize="0" autoFill="0" autoPict="0">
                <anchor moveWithCells="1">
                  <from>
                    <xdr:col>5</xdr:col>
                    <xdr:colOff>161925</xdr:colOff>
                    <xdr:row>37</xdr:row>
                    <xdr:rowOff>9525</xdr:rowOff>
                  </from>
                  <to>
                    <xdr:col>9</xdr:col>
                    <xdr:colOff>1543050</xdr:colOff>
                    <xdr:row>39</xdr:row>
                    <xdr:rowOff>19050</xdr:rowOff>
                  </to>
                </anchor>
              </controlPr>
            </control>
          </mc:Choice>
        </mc:AlternateContent>
        <mc:AlternateContent xmlns:mc="http://schemas.openxmlformats.org/markup-compatibility/2006">
          <mc:Choice Requires="x14">
            <control shapeId="19749" r:id="rId70" name="Group Box 293">
              <controlPr defaultSize="0" autoFill="0" autoPict="0">
                <anchor moveWithCells="1">
                  <from>
                    <xdr:col>5</xdr:col>
                    <xdr:colOff>123825</xdr:colOff>
                    <xdr:row>38</xdr:row>
                    <xdr:rowOff>276225</xdr:rowOff>
                  </from>
                  <to>
                    <xdr:col>9</xdr:col>
                    <xdr:colOff>1504950</xdr:colOff>
                    <xdr:row>41</xdr:row>
                    <xdr:rowOff>19050</xdr:rowOff>
                  </to>
                </anchor>
              </controlPr>
            </control>
          </mc:Choice>
        </mc:AlternateContent>
        <mc:AlternateContent xmlns:mc="http://schemas.openxmlformats.org/markup-compatibility/2006">
          <mc:Choice Requires="x14">
            <control shapeId="19750" r:id="rId71" name="Group Box 294">
              <controlPr defaultSize="0" autoFill="0" autoPict="0">
                <anchor moveWithCells="1">
                  <from>
                    <xdr:col>5</xdr:col>
                    <xdr:colOff>114300</xdr:colOff>
                    <xdr:row>41</xdr:row>
                    <xdr:rowOff>28575</xdr:rowOff>
                  </from>
                  <to>
                    <xdr:col>9</xdr:col>
                    <xdr:colOff>1495425</xdr:colOff>
                    <xdr:row>43</xdr:row>
                    <xdr:rowOff>38100</xdr:rowOff>
                  </to>
                </anchor>
              </controlPr>
            </control>
          </mc:Choice>
        </mc:AlternateContent>
        <mc:AlternateContent xmlns:mc="http://schemas.openxmlformats.org/markup-compatibility/2006">
          <mc:Choice Requires="x14">
            <control shapeId="19751" r:id="rId72" name="Group Box 295">
              <controlPr defaultSize="0" autoFill="0" autoPict="0">
                <anchor moveWithCells="1">
                  <from>
                    <xdr:col>5</xdr:col>
                    <xdr:colOff>161925</xdr:colOff>
                    <xdr:row>43</xdr:row>
                    <xdr:rowOff>9525</xdr:rowOff>
                  </from>
                  <to>
                    <xdr:col>9</xdr:col>
                    <xdr:colOff>1543050</xdr:colOff>
                    <xdr:row>45</xdr:row>
                    <xdr:rowOff>19050</xdr:rowOff>
                  </to>
                </anchor>
              </controlPr>
            </control>
          </mc:Choice>
        </mc:AlternateContent>
        <mc:AlternateContent xmlns:mc="http://schemas.openxmlformats.org/markup-compatibility/2006">
          <mc:Choice Requires="x14">
            <control shapeId="19752" r:id="rId73" name="Group Box 296">
              <controlPr defaultSize="0" autoFill="0" autoPict="0">
                <anchor moveWithCells="1">
                  <from>
                    <xdr:col>5</xdr:col>
                    <xdr:colOff>85725</xdr:colOff>
                    <xdr:row>44</xdr:row>
                    <xdr:rowOff>276225</xdr:rowOff>
                  </from>
                  <to>
                    <xdr:col>9</xdr:col>
                    <xdr:colOff>1466850</xdr:colOff>
                    <xdr:row>47</xdr:row>
                    <xdr:rowOff>19050</xdr:rowOff>
                  </to>
                </anchor>
              </controlPr>
            </control>
          </mc:Choice>
        </mc:AlternateContent>
        <mc:AlternateContent xmlns:mc="http://schemas.openxmlformats.org/markup-compatibility/2006">
          <mc:Choice Requires="x14">
            <control shapeId="19753" r:id="rId74" name="Group Box 297">
              <controlPr defaultSize="0" autoFill="0" autoPict="0">
                <anchor moveWithCells="1">
                  <from>
                    <xdr:col>5</xdr:col>
                    <xdr:colOff>171450</xdr:colOff>
                    <xdr:row>47</xdr:row>
                    <xdr:rowOff>9525</xdr:rowOff>
                  </from>
                  <to>
                    <xdr:col>10</xdr:col>
                    <xdr:colOff>0</xdr:colOff>
                    <xdr:row>49</xdr:row>
                    <xdr:rowOff>19050</xdr:rowOff>
                  </to>
                </anchor>
              </controlPr>
            </control>
          </mc:Choice>
        </mc:AlternateContent>
        <mc:AlternateContent xmlns:mc="http://schemas.openxmlformats.org/markup-compatibility/2006">
          <mc:Choice Requires="x14">
            <control shapeId="19754" r:id="rId75" name="Group Box 298">
              <controlPr defaultSize="0" autoFill="0" autoPict="0">
                <anchor moveWithCells="1">
                  <from>
                    <xdr:col>5</xdr:col>
                    <xdr:colOff>152400</xdr:colOff>
                    <xdr:row>49</xdr:row>
                    <xdr:rowOff>9525</xdr:rowOff>
                  </from>
                  <to>
                    <xdr:col>9</xdr:col>
                    <xdr:colOff>1524000</xdr:colOff>
                    <xdr:row>51</xdr:row>
                    <xdr:rowOff>19050</xdr:rowOff>
                  </to>
                </anchor>
              </controlPr>
            </control>
          </mc:Choice>
        </mc:AlternateContent>
        <mc:AlternateContent xmlns:mc="http://schemas.openxmlformats.org/markup-compatibility/2006">
          <mc:Choice Requires="x14">
            <control shapeId="19755" r:id="rId76" name="Group Box 299">
              <controlPr defaultSize="0" autoFill="0" autoPict="0">
                <anchor moveWithCells="1">
                  <from>
                    <xdr:col>5</xdr:col>
                    <xdr:colOff>161925</xdr:colOff>
                    <xdr:row>51</xdr:row>
                    <xdr:rowOff>9525</xdr:rowOff>
                  </from>
                  <to>
                    <xdr:col>9</xdr:col>
                    <xdr:colOff>1543050</xdr:colOff>
                    <xdr:row>53</xdr:row>
                    <xdr:rowOff>28575</xdr:rowOff>
                  </to>
                </anchor>
              </controlPr>
            </control>
          </mc:Choice>
        </mc:AlternateContent>
        <mc:AlternateContent xmlns:mc="http://schemas.openxmlformats.org/markup-compatibility/2006">
          <mc:Choice Requires="x14">
            <control shapeId="19756" r:id="rId77" name="Option Button 300">
              <controlPr defaultSize="0" autoFill="0" autoLine="0" autoPict="0">
                <anchor moveWithCells="1">
                  <from>
                    <xdr:col>6</xdr:col>
                    <xdr:colOff>19050</xdr:colOff>
                    <xdr:row>39</xdr:row>
                    <xdr:rowOff>0</xdr:rowOff>
                  </from>
                  <to>
                    <xdr:col>7</xdr:col>
                    <xdr:colOff>1009650</xdr:colOff>
                    <xdr:row>39</xdr:row>
                    <xdr:rowOff>257175</xdr:rowOff>
                  </to>
                </anchor>
              </controlPr>
            </control>
          </mc:Choice>
        </mc:AlternateContent>
        <mc:AlternateContent xmlns:mc="http://schemas.openxmlformats.org/markup-compatibility/2006">
          <mc:Choice Requires="x14">
            <control shapeId="19757" r:id="rId78" name="Option Button 301">
              <controlPr defaultSize="0" autoFill="0" autoLine="0" autoPict="0">
                <anchor moveWithCells="1">
                  <from>
                    <xdr:col>6</xdr:col>
                    <xdr:colOff>19050</xdr:colOff>
                    <xdr:row>40</xdr:row>
                    <xdr:rowOff>0</xdr:rowOff>
                  </from>
                  <to>
                    <xdr:col>7</xdr:col>
                    <xdr:colOff>1009650</xdr:colOff>
                    <xdr:row>40</xdr:row>
                    <xdr:rowOff>257175</xdr:rowOff>
                  </to>
                </anchor>
              </controlPr>
            </control>
          </mc:Choice>
        </mc:AlternateContent>
        <mc:AlternateContent xmlns:mc="http://schemas.openxmlformats.org/markup-compatibility/2006">
          <mc:Choice Requires="x14">
            <control shapeId="19758" r:id="rId79" name="Option Button 302">
              <controlPr defaultSize="0" autoFill="0" autoLine="0" autoPict="0">
                <anchor moveWithCells="1">
                  <from>
                    <xdr:col>8</xdr:col>
                    <xdr:colOff>19050</xdr:colOff>
                    <xdr:row>39</xdr:row>
                    <xdr:rowOff>0</xdr:rowOff>
                  </from>
                  <to>
                    <xdr:col>9</xdr:col>
                    <xdr:colOff>1009650</xdr:colOff>
                    <xdr:row>39</xdr:row>
                    <xdr:rowOff>257175</xdr:rowOff>
                  </to>
                </anchor>
              </controlPr>
            </control>
          </mc:Choice>
        </mc:AlternateContent>
        <mc:AlternateContent xmlns:mc="http://schemas.openxmlformats.org/markup-compatibility/2006">
          <mc:Choice Requires="x14">
            <control shapeId="19759" r:id="rId80" name="Option Button 303">
              <controlPr defaultSize="0" autoFill="0" autoLine="0" autoPict="0">
                <anchor moveWithCells="1">
                  <from>
                    <xdr:col>8</xdr:col>
                    <xdr:colOff>19050</xdr:colOff>
                    <xdr:row>40</xdr:row>
                    <xdr:rowOff>0</xdr:rowOff>
                  </from>
                  <to>
                    <xdr:col>9</xdr:col>
                    <xdr:colOff>1009650</xdr:colOff>
                    <xdr:row>40</xdr:row>
                    <xdr:rowOff>257175</xdr:rowOff>
                  </to>
                </anchor>
              </controlPr>
            </control>
          </mc:Choice>
        </mc:AlternateContent>
        <mc:AlternateContent xmlns:mc="http://schemas.openxmlformats.org/markup-compatibility/2006">
          <mc:Choice Requires="x14">
            <control shapeId="19760" r:id="rId81" name="Option Button 304">
              <controlPr defaultSize="0" autoFill="0" autoLine="0" autoPict="0">
                <anchor moveWithCells="1">
                  <from>
                    <xdr:col>6</xdr:col>
                    <xdr:colOff>28575</xdr:colOff>
                    <xdr:row>41</xdr:row>
                    <xdr:rowOff>0</xdr:rowOff>
                  </from>
                  <to>
                    <xdr:col>7</xdr:col>
                    <xdr:colOff>800100</xdr:colOff>
                    <xdr:row>42</xdr:row>
                    <xdr:rowOff>0</xdr:rowOff>
                  </to>
                </anchor>
              </controlPr>
            </control>
          </mc:Choice>
        </mc:AlternateContent>
        <mc:AlternateContent xmlns:mc="http://schemas.openxmlformats.org/markup-compatibility/2006">
          <mc:Choice Requires="x14">
            <control shapeId="19761" r:id="rId82" name="Option Button 305">
              <controlPr defaultSize="0" autoFill="0" autoLine="0" autoPict="0">
                <anchor moveWithCells="1">
                  <from>
                    <xdr:col>6</xdr:col>
                    <xdr:colOff>19050</xdr:colOff>
                    <xdr:row>41</xdr:row>
                    <xdr:rowOff>247650</xdr:rowOff>
                  </from>
                  <to>
                    <xdr:col>7</xdr:col>
                    <xdr:colOff>790575</xdr:colOff>
                    <xdr:row>42</xdr:row>
                    <xdr:rowOff>247650</xdr:rowOff>
                  </to>
                </anchor>
              </controlPr>
            </control>
          </mc:Choice>
        </mc:AlternateContent>
        <mc:AlternateContent xmlns:mc="http://schemas.openxmlformats.org/markup-compatibility/2006">
          <mc:Choice Requires="x14">
            <control shapeId="19762" r:id="rId83" name="Option Button 306">
              <controlPr defaultSize="0" autoFill="0" autoLine="0" autoPict="0">
                <anchor moveWithCells="1">
                  <from>
                    <xdr:col>8</xdr:col>
                    <xdr:colOff>28575</xdr:colOff>
                    <xdr:row>41</xdr:row>
                    <xdr:rowOff>0</xdr:rowOff>
                  </from>
                  <to>
                    <xdr:col>9</xdr:col>
                    <xdr:colOff>800100</xdr:colOff>
                    <xdr:row>42</xdr:row>
                    <xdr:rowOff>0</xdr:rowOff>
                  </to>
                </anchor>
              </controlPr>
            </control>
          </mc:Choice>
        </mc:AlternateContent>
        <mc:AlternateContent xmlns:mc="http://schemas.openxmlformats.org/markup-compatibility/2006">
          <mc:Choice Requires="x14">
            <control shapeId="19763" r:id="rId84" name="Option Button 307">
              <controlPr defaultSize="0" autoFill="0" autoLine="0" autoPict="0">
                <anchor moveWithCells="1">
                  <from>
                    <xdr:col>8</xdr:col>
                    <xdr:colOff>28575</xdr:colOff>
                    <xdr:row>42</xdr:row>
                    <xdr:rowOff>0</xdr:rowOff>
                  </from>
                  <to>
                    <xdr:col>9</xdr:col>
                    <xdr:colOff>800100</xdr:colOff>
                    <xdr:row>43</xdr:row>
                    <xdr:rowOff>0</xdr:rowOff>
                  </to>
                </anchor>
              </controlPr>
            </control>
          </mc:Choice>
        </mc:AlternateContent>
        <mc:AlternateContent xmlns:mc="http://schemas.openxmlformats.org/markup-compatibility/2006">
          <mc:Choice Requires="x14">
            <control shapeId="19768" r:id="rId85" name="Option Button 312">
              <controlPr defaultSize="0" autoFill="0" autoLine="0" autoPict="0">
                <anchor moveWithCells="1">
                  <from>
                    <xdr:col>6</xdr:col>
                    <xdr:colOff>9525</xdr:colOff>
                    <xdr:row>45</xdr:row>
                    <xdr:rowOff>0</xdr:rowOff>
                  </from>
                  <to>
                    <xdr:col>7</xdr:col>
                    <xdr:colOff>1133475</xdr:colOff>
                    <xdr:row>46</xdr:row>
                    <xdr:rowOff>28575</xdr:rowOff>
                  </to>
                </anchor>
              </controlPr>
            </control>
          </mc:Choice>
        </mc:AlternateContent>
        <mc:AlternateContent xmlns:mc="http://schemas.openxmlformats.org/markup-compatibility/2006">
          <mc:Choice Requires="x14">
            <control shapeId="19770" r:id="rId86" name="Option Button 314">
              <controlPr defaultSize="0" autoFill="0" autoLine="0" autoPict="0">
                <anchor moveWithCells="1">
                  <from>
                    <xdr:col>8</xdr:col>
                    <xdr:colOff>0</xdr:colOff>
                    <xdr:row>45</xdr:row>
                    <xdr:rowOff>0</xdr:rowOff>
                  </from>
                  <to>
                    <xdr:col>9</xdr:col>
                    <xdr:colOff>1123950</xdr:colOff>
                    <xdr:row>46</xdr:row>
                    <xdr:rowOff>28575</xdr:rowOff>
                  </to>
                </anchor>
              </controlPr>
            </control>
          </mc:Choice>
        </mc:AlternateContent>
        <mc:AlternateContent xmlns:mc="http://schemas.openxmlformats.org/markup-compatibility/2006">
          <mc:Choice Requires="x14">
            <control shapeId="19772" r:id="rId87" name="Option Button 316">
              <controlPr defaultSize="0" autoFill="0" autoLine="0" autoPict="0">
                <anchor moveWithCells="1">
                  <from>
                    <xdr:col>6</xdr:col>
                    <xdr:colOff>28575</xdr:colOff>
                    <xdr:row>45</xdr:row>
                    <xdr:rowOff>276225</xdr:rowOff>
                  </from>
                  <to>
                    <xdr:col>7</xdr:col>
                    <xdr:colOff>904875</xdr:colOff>
                    <xdr:row>46</xdr:row>
                    <xdr:rowOff>247650</xdr:rowOff>
                  </to>
                </anchor>
              </controlPr>
            </control>
          </mc:Choice>
        </mc:AlternateContent>
        <mc:AlternateContent xmlns:mc="http://schemas.openxmlformats.org/markup-compatibility/2006">
          <mc:Choice Requires="x14">
            <control shapeId="19773" r:id="rId88" name="Option Button 317">
              <controlPr defaultSize="0" autoFill="0" autoLine="0" autoPict="0">
                <anchor moveWithCells="1">
                  <from>
                    <xdr:col>8</xdr:col>
                    <xdr:colOff>9525</xdr:colOff>
                    <xdr:row>45</xdr:row>
                    <xdr:rowOff>266700</xdr:rowOff>
                  </from>
                  <to>
                    <xdr:col>9</xdr:col>
                    <xdr:colOff>1257300</xdr:colOff>
                    <xdr:row>47</xdr:row>
                    <xdr:rowOff>19050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3399"/>
  </sheetPr>
  <dimension ref="A1:AL80"/>
  <sheetViews>
    <sheetView zoomScale="96" zoomScaleNormal="96" zoomScaleSheetLayoutView="90" workbookViewId="0">
      <selection activeCell="T11" sqref="T11:Z12"/>
    </sheetView>
  </sheetViews>
  <sheetFormatPr defaultRowHeight="18.75" x14ac:dyDescent="0.4"/>
  <cols>
    <col min="1" max="6" width="3.5" style="1" customWidth="1"/>
    <col min="7" max="7" width="3" style="1" customWidth="1"/>
    <col min="8" max="8" width="4.375" style="1" customWidth="1"/>
    <col min="9" max="9" width="3.875" style="1" customWidth="1"/>
    <col min="10" max="10" width="4.5" style="1" customWidth="1"/>
    <col min="11" max="11" width="3.25" style="1" customWidth="1"/>
    <col min="12" max="26" width="3.875" style="1" customWidth="1"/>
    <col min="27" max="27" width="4.25" style="1" customWidth="1"/>
    <col min="28" max="16384" width="9" style="1"/>
  </cols>
  <sheetData>
    <row r="1" spans="1:38" ht="14.25" customHeight="1" x14ac:dyDescent="0.4"/>
    <row r="2" spans="1:38" ht="14.25" customHeight="1" x14ac:dyDescent="0.4"/>
    <row r="3" spans="1:38" ht="14.25" customHeight="1" x14ac:dyDescent="0.4"/>
    <row r="4" spans="1:38" ht="18" customHeight="1" x14ac:dyDescent="0.4"/>
    <row r="5" spans="1:38" s="405" customFormat="1" ht="10.5" customHeight="1" x14ac:dyDescent="0.4"/>
    <row r="6" spans="1:38" ht="23.25" customHeight="1" x14ac:dyDescent="0.4">
      <c r="A6" s="446" t="s">
        <v>816</v>
      </c>
    </row>
    <row r="7" spans="1:38" ht="15.75" customHeight="1" x14ac:dyDescent="0.4">
      <c r="A7" s="446" t="s">
        <v>817</v>
      </c>
    </row>
    <row r="8" spans="1:38" ht="6.75" customHeight="1" x14ac:dyDescent="0.4">
      <c r="B8" s="2"/>
    </row>
    <row r="9" spans="1:38" ht="23.25" customHeight="1" thickBot="1" x14ac:dyDescent="0.45">
      <c r="A9" s="152" t="s">
        <v>178</v>
      </c>
      <c r="B9" s="152"/>
      <c r="C9" s="152"/>
      <c r="D9" s="152"/>
      <c r="E9" s="2195" t="s">
        <v>261</v>
      </c>
      <c r="F9" s="2195"/>
      <c r="G9" s="2196">
        <v>7</v>
      </c>
      <c r="H9" s="2196"/>
      <c r="I9" s="153" t="s">
        <v>464</v>
      </c>
      <c r="J9" s="154"/>
      <c r="K9" s="155"/>
      <c r="L9" s="153"/>
      <c r="M9" s="153"/>
      <c r="N9" s="153"/>
      <c r="O9" s="153"/>
      <c r="P9" s="153"/>
      <c r="Q9" s="153"/>
      <c r="R9" s="153"/>
      <c r="S9" s="153"/>
      <c r="T9" s="153"/>
      <c r="U9" s="152"/>
      <c r="V9" s="152"/>
      <c r="W9" s="152"/>
      <c r="X9" s="152"/>
      <c r="Y9" s="152"/>
      <c r="Z9" s="152"/>
    </row>
    <row r="10" spans="1:38" ht="13.5" customHeight="1" x14ac:dyDescent="0.4">
      <c r="A10" s="152"/>
      <c r="B10" s="152"/>
      <c r="C10" s="152"/>
      <c r="D10" s="152"/>
      <c r="E10" s="152"/>
      <c r="F10" s="152"/>
      <c r="G10" s="152"/>
      <c r="H10" s="152"/>
      <c r="I10" s="156"/>
      <c r="J10" s="157" t="s">
        <v>465</v>
      </c>
      <c r="K10" s="158"/>
      <c r="L10" s="158"/>
      <c r="M10" s="152"/>
      <c r="N10" s="152"/>
      <c r="O10" s="152"/>
      <c r="P10" s="152"/>
      <c r="Q10" s="152"/>
      <c r="R10" s="152"/>
      <c r="S10" s="152"/>
      <c r="T10" s="152"/>
      <c r="U10" s="152"/>
      <c r="V10" s="152"/>
      <c r="W10" s="152"/>
      <c r="X10" s="152"/>
      <c r="Y10" s="152"/>
      <c r="Z10" s="152"/>
    </row>
    <row r="11" spans="1:38" ht="12" customHeight="1" x14ac:dyDescent="0.4">
      <c r="C11" s="2197" t="s">
        <v>590</v>
      </c>
      <c r="D11" s="2198"/>
      <c r="E11" s="2199" t="str">
        <f>IF(個人情報!D14="","",個人情報!D14)</f>
        <v/>
      </c>
      <c r="F11" s="2199"/>
      <c r="G11" s="2199"/>
      <c r="H11" s="2199"/>
      <c r="I11" s="2199"/>
      <c r="J11" s="2199"/>
      <c r="K11" s="2199"/>
      <c r="L11" s="2199"/>
      <c r="M11" s="2199"/>
      <c r="N11" s="2199"/>
      <c r="O11" s="2199"/>
      <c r="R11" s="2197" t="s">
        <v>295</v>
      </c>
      <c r="S11" s="2198"/>
      <c r="T11" s="2199" t="str">
        <f>IF(個人情報!D11="","",個人情報!D11)</f>
        <v/>
      </c>
      <c r="U11" s="2199"/>
      <c r="V11" s="2199"/>
      <c r="W11" s="2199"/>
      <c r="X11" s="2199"/>
      <c r="Y11" s="2199"/>
      <c r="Z11" s="2199"/>
    </row>
    <row r="12" spans="1:38" ht="12" customHeight="1" x14ac:dyDescent="0.4">
      <c r="C12" s="2198"/>
      <c r="D12" s="2198"/>
      <c r="E12" s="2200"/>
      <c r="F12" s="2200"/>
      <c r="G12" s="2200"/>
      <c r="H12" s="2200"/>
      <c r="I12" s="2200"/>
      <c r="J12" s="2200"/>
      <c r="K12" s="2200"/>
      <c r="L12" s="2200"/>
      <c r="M12" s="2200"/>
      <c r="N12" s="2200"/>
      <c r="O12" s="2200"/>
      <c r="R12" s="2198"/>
      <c r="S12" s="2198"/>
      <c r="T12" s="2200"/>
      <c r="U12" s="2200"/>
      <c r="V12" s="2200"/>
      <c r="W12" s="2200"/>
      <c r="X12" s="2200"/>
      <c r="Y12" s="2200"/>
      <c r="Z12" s="2200"/>
    </row>
    <row r="13" spans="1:38" ht="12" customHeight="1" x14ac:dyDescent="0.4">
      <c r="M13" s="159"/>
      <c r="N13" s="159"/>
      <c r="O13" s="159"/>
      <c r="R13" s="106"/>
      <c r="S13" s="106"/>
      <c r="T13" s="106"/>
      <c r="U13" s="106"/>
      <c r="V13" s="106"/>
      <c r="W13" s="106"/>
      <c r="X13" s="106"/>
      <c r="Y13" s="106"/>
      <c r="Z13" s="106"/>
    </row>
    <row r="14" spans="1:38" ht="6.75" customHeight="1" x14ac:dyDescent="0.4">
      <c r="M14" s="159"/>
      <c r="N14" s="159"/>
      <c r="O14" s="159"/>
      <c r="R14" s="106"/>
      <c r="S14" s="106"/>
      <c r="T14" s="106"/>
      <c r="U14" s="106"/>
      <c r="V14" s="106"/>
      <c r="W14" s="106"/>
      <c r="X14" s="106"/>
      <c r="Y14" s="106"/>
      <c r="Z14" s="106"/>
    </row>
    <row r="15" spans="1:38" ht="13.5" customHeight="1" x14ac:dyDescent="0.4">
      <c r="A15" s="160" t="s">
        <v>475</v>
      </c>
      <c r="B15" s="160"/>
      <c r="G15" s="161"/>
    </row>
    <row r="16" spans="1:38" ht="8.25" customHeight="1" x14ac:dyDescent="0.15">
      <c r="A16" s="2201" t="s">
        <v>473</v>
      </c>
      <c r="B16" s="2202"/>
      <c r="C16" s="2202"/>
      <c r="D16" s="2202"/>
      <c r="E16" s="2202"/>
      <c r="F16" s="2203"/>
      <c r="G16" s="2210"/>
      <c r="H16" s="2212" t="s">
        <v>462</v>
      </c>
      <c r="I16" s="2212"/>
      <c r="J16" s="2212"/>
      <c r="K16" s="2214"/>
      <c r="L16" s="2212" t="s">
        <v>466</v>
      </c>
      <c r="M16" s="2212"/>
      <c r="N16" s="2214"/>
      <c r="O16" s="2212" t="s">
        <v>467</v>
      </c>
      <c r="P16" s="2212"/>
      <c r="Q16" s="2215"/>
      <c r="R16" s="162"/>
      <c r="S16" s="162"/>
      <c r="T16" s="162"/>
      <c r="U16" s="162"/>
      <c r="V16" s="163"/>
      <c r="W16" s="163"/>
      <c r="X16" s="163"/>
      <c r="Y16" s="163"/>
      <c r="Z16" s="163"/>
      <c r="AB16" s="164"/>
      <c r="AC16" s="164"/>
      <c r="AD16" s="164"/>
      <c r="AE16" s="164"/>
      <c r="AF16" s="164"/>
      <c r="AG16" s="164"/>
      <c r="AH16" s="164"/>
      <c r="AI16" s="164"/>
      <c r="AJ16" s="164"/>
      <c r="AK16" s="164"/>
      <c r="AL16" s="164"/>
    </row>
    <row r="17" spans="1:38" ht="8.25" customHeight="1" x14ac:dyDescent="0.15">
      <c r="A17" s="2204"/>
      <c r="B17" s="2205"/>
      <c r="C17" s="2205"/>
      <c r="D17" s="2205"/>
      <c r="E17" s="2205"/>
      <c r="F17" s="2206"/>
      <c r="G17" s="2211"/>
      <c r="H17" s="2213"/>
      <c r="I17" s="2213"/>
      <c r="J17" s="2213"/>
      <c r="K17" s="1946"/>
      <c r="L17" s="2213"/>
      <c r="M17" s="2213"/>
      <c r="N17" s="1946"/>
      <c r="O17" s="2213"/>
      <c r="P17" s="2213"/>
      <c r="Q17" s="2216"/>
      <c r="R17" s="162"/>
      <c r="S17" s="162"/>
      <c r="T17" s="162"/>
      <c r="U17" s="162"/>
      <c r="V17" s="163"/>
      <c r="W17" s="163"/>
      <c r="X17" s="163"/>
      <c r="Y17" s="163"/>
      <c r="Z17" s="163"/>
      <c r="AB17" s="164"/>
      <c r="AC17" s="164"/>
      <c r="AD17" s="164"/>
      <c r="AE17" s="164"/>
      <c r="AF17" s="164"/>
      <c r="AG17" s="164"/>
      <c r="AH17" s="164"/>
      <c r="AI17" s="164"/>
      <c r="AJ17" s="164"/>
      <c r="AK17" s="164"/>
      <c r="AL17" s="164"/>
    </row>
    <row r="18" spans="1:38" ht="8.25" customHeight="1" x14ac:dyDescent="0.15">
      <c r="A18" s="2204"/>
      <c r="B18" s="2205"/>
      <c r="C18" s="2205"/>
      <c r="D18" s="2205"/>
      <c r="E18" s="2205"/>
      <c r="F18" s="2206"/>
      <c r="G18" s="2211"/>
      <c r="H18" s="2213" t="s">
        <v>463</v>
      </c>
      <c r="I18" s="2213"/>
      <c r="J18" s="2213"/>
      <c r="K18" s="1946"/>
      <c r="L18" s="2213" t="s">
        <v>206</v>
      </c>
      <c r="M18" s="2213"/>
      <c r="N18" s="1946"/>
      <c r="O18" s="2220" t="s">
        <v>828</v>
      </c>
      <c r="P18" s="2220"/>
      <c r="Q18" s="2221"/>
      <c r="R18" s="162"/>
      <c r="S18" s="162"/>
      <c r="T18" s="162"/>
      <c r="U18" s="162"/>
      <c r="V18" s="163"/>
      <c r="W18" s="163"/>
      <c r="X18" s="163"/>
      <c r="Y18" s="163"/>
      <c r="Z18" s="163"/>
      <c r="AB18" s="164"/>
      <c r="AC18" s="164"/>
      <c r="AD18" s="164"/>
      <c r="AE18" s="164"/>
      <c r="AF18" s="164"/>
      <c r="AG18" s="164"/>
      <c r="AH18" s="164"/>
      <c r="AI18" s="164"/>
      <c r="AJ18" s="164"/>
      <c r="AK18" s="164"/>
      <c r="AL18" s="164"/>
    </row>
    <row r="19" spans="1:38" ht="8.25" customHeight="1" x14ac:dyDescent="0.15">
      <c r="A19" s="2207"/>
      <c r="B19" s="2208"/>
      <c r="C19" s="2208"/>
      <c r="D19" s="2208"/>
      <c r="E19" s="2208"/>
      <c r="F19" s="2209"/>
      <c r="G19" s="2217"/>
      <c r="H19" s="2218"/>
      <c r="I19" s="2218"/>
      <c r="J19" s="2218"/>
      <c r="K19" s="1946"/>
      <c r="L19" s="2218"/>
      <c r="M19" s="2218"/>
      <c r="N19" s="2219"/>
      <c r="O19" s="2222"/>
      <c r="P19" s="2222"/>
      <c r="Q19" s="2223"/>
      <c r="R19" s="162"/>
      <c r="S19" s="162"/>
      <c r="T19" s="162"/>
      <c r="U19" s="162"/>
      <c r="V19" s="163"/>
      <c r="W19" s="163"/>
      <c r="X19" s="163"/>
      <c r="Y19" s="163"/>
      <c r="Z19" s="163"/>
      <c r="AB19" s="164"/>
      <c r="AC19" s="164"/>
      <c r="AD19" s="164"/>
      <c r="AE19" s="164"/>
      <c r="AF19" s="164"/>
      <c r="AG19" s="164"/>
      <c r="AH19" s="164"/>
      <c r="AI19" s="164"/>
      <c r="AJ19" s="164"/>
      <c r="AK19" s="164"/>
      <c r="AL19" s="164"/>
    </row>
    <row r="20" spans="1:38" ht="12" customHeight="1" x14ac:dyDescent="0.4">
      <c r="A20" s="2156" t="s">
        <v>474</v>
      </c>
      <c r="B20" s="2157"/>
      <c r="C20" s="2157"/>
      <c r="D20" s="2157"/>
      <c r="E20" s="2157"/>
      <c r="F20" s="2158"/>
      <c r="G20" s="2165"/>
      <c r="H20" s="2166"/>
      <c r="I20" s="2166"/>
      <c r="J20" s="2166"/>
      <c r="K20" s="2166"/>
      <c r="L20" s="2166"/>
      <c r="M20" s="2166"/>
      <c r="N20" s="2166"/>
      <c r="O20" s="2166"/>
      <c r="P20" s="2166"/>
      <c r="Q20" s="2167"/>
      <c r="R20" s="165"/>
      <c r="S20" s="164"/>
      <c r="T20" s="164"/>
      <c r="W20" s="165"/>
      <c r="X20" s="164"/>
      <c r="Y20" s="164"/>
    </row>
    <row r="21" spans="1:38" ht="12" customHeight="1" x14ac:dyDescent="0.4">
      <c r="A21" s="2159"/>
      <c r="B21" s="2160"/>
      <c r="C21" s="2160"/>
      <c r="D21" s="2160"/>
      <c r="E21" s="2160"/>
      <c r="F21" s="2161"/>
      <c r="G21" s="2168"/>
      <c r="H21" s="2169"/>
      <c r="I21" s="2169"/>
      <c r="J21" s="2169"/>
      <c r="K21" s="2169"/>
      <c r="L21" s="2169"/>
      <c r="M21" s="2169"/>
      <c r="N21" s="2169"/>
      <c r="O21" s="2169"/>
      <c r="P21" s="2169"/>
      <c r="Q21" s="2170"/>
      <c r="R21" s="164"/>
      <c r="S21" s="164"/>
      <c r="T21" s="164"/>
      <c r="U21" s="159"/>
      <c r="W21" s="164"/>
      <c r="X21" s="164"/>
      <c r="Y21" s="164"/>
      <c r="Z21" s="106"/>
    </row>
    <row r="22" spans="1:38" ht="12" customHeight="1" x14ac:dyDescent="0.4">
      <c r="A22" s="2162"/>
      <c r="B22" s="2163"/>
      <c r="C22" s="2163"/>
      <c r="D22" s="2163"/>
      <c r="E22" s="2163"/>
      <c r="F22" s="2164"/>
      <c r="G22" s="2171"/>
      <c r="H22" s="2172"/>
      <c r="I22" s="2172"/>
      <c r="J22" s="2172"/>
      <c r="K22" s="2172"/>
      <c r="L22" s="2172"/>
      <c r="M22" s="2172"/>
      <c r="N22" s="2172"/>
      <c r="O22" s="2172"/>
      <c r="P22" s="2172"/>
      <c r="Q22" s="2173"/>
      <c r="R22" s="164"/>
      <c r="S22" s="164"/>
      <c r="T22" s="164"/>
      <c r="U22" s="159"/>
      <c r="W22" s="164"/>
      <c r="X22" s="164"/>
      <c r="Y22" s="164"/>
      <c r="Z22" s="106"/>
    </row>
    <row r="23" spans="1:38" ht="12" customHeight="1" x14ac:dyDescent="0.4">
      <c r="A23" s="250" t="s">
        <v>591</v>
      </c>
      <c r="B23" s="166"/>
      <c r="C23" s="166"/>
      <c r="D23" s="166"/>
      <c r="E23" s="166"/>
      <c r="F23" s="159"/>
      <c r="G23" s="159"/>
      <c r="H23" s="159"/>
      <c r="I23" s="159"/>
      <c r="J23" s="159"/>
      <c r="K23" s="159"/>
      <c r="L23" s="159"/>
      <c r="M23" s="159"/>
      <c r="N23" s="159"/>
      <c r="O23" s="159"/>
      <c r="P23" s="159"/>
      <c r="R23" s="164"/>
      <c r="S23" s="164"/>
      <c r="T23" s="164"/>
      <c r="U23" s="159"/>
      <c r="W23" s="164"/>
      <c r="X23" s="164"/>
      <c r="Y23" s="164"/>
      <c r="Z23" s="106"/>
    </row>
    <row r="24" spans="1:38" ht="12" customHeight="1" x14ac:dyDescent="0.4"/>
    <row r="25" spans="1:38" ht="13.5" customHeight="1" x14ac:dyDescent="0.4">
      <c r="A25" s="160" t="s">
        <v>476</v>
      </c>
      <c r="B25" s="160"/>
    </row>
    <row r="26" spans="1:38" ht="12" customHeight="1" x14ac:dyDescent="0.4">
      <c r="A26" s="167" t="s">
        <v>256</v>
      </c>
      <c r="B26" s="167"/>
    </row>
    <row r="27" spans="1:38" ht="15" customHeight="1" x14ac:dyDescent="0.4">
      <c r="A27" s="2174" t="s">
        <v>460</v>
      </c>
      <c r="B27" s="2174"/>
      <c r="C27" s="2174"/>
      <c r="D27" s="2174"/>
      <c r="E27" s="2174"/>
      <c r="F27" s="2174"/>
      <c r="G27" s="2174" t="s">
        <v>266</v>
      </c>
      <c r="H27" s="2174"/>
      <c r="I27" s="2174"/>
      <c r="J27" s="2174"/>
      <c r="K27" s="2174"/>
      <c r="L27" s="2174"/>
      <c r="M27" s="2174"/>
      <c r="N27" s="2174"/>
      <c r="O27" s="2174"/>
      <c r="P27" s="2174"/>
      <c r="Q27" s="2224" t="s">
        <v>468</v>
      </c>
      <c r="R27" s="2202"/>
      <c r="S27" s="2202"/>
      <c r="T27" s="2202"/>
      <c r="U27" s="2203"/>
      <c r="V27" s="2156" t="s">
        <v>593</v>
      </c>
      <c r="W27" s="2157"/>
      <c r="X27" s="2157"/>
      <c r="Y27" s="2157"/>
      <c r="Z27" s="2158"/>
      <c r="AA27" s="2175" t="s">
        <v>592</v>
      </c>
    </row>
    <row r="28" spans="1:38" ht="19.5" customHeight="1" x14ac:dyDescent="0.4">
      <c r="A28" s="2174"/>
      <c r="B28" s="2174"/>
      <c r="C28" s="2174"/>
      <c r="D28" s="2174"/>
      <c r="E28" s="2174"/>
      <c r="F28" s="2174"/>
      <c r="G28" s="2174"/>
      <c r="H28" s="2174"/>
      <c r="I28" s="2174"/>
      <c r="J28" s="2174"/>
      <c r="K28" s="2174"/>
      <c r="L28" s="2174"/>
      <c r="M28" s="2174"/>
      <c r="N28" s="2174"/>
      <c r="O28" s="2174"/>
      <c r="P28" s="2174"/>
      <c r="Q28" s="2207"/>
      <c r="R28" s="2208"/>
      <c r="S28" s="2208"/>
      <c r="T28" s="2208"/>
      <c r="U28" s="2209"/>
      <c r="V28" s="2162"/>
      <c r="W28" s="2163"/>
      <c r="X28" s="2163"/>
      <c r="Y28" s="2163"/>
      <c r="Z28" s="2164"/>
      <c r="AA28" s="2175"/>
    </row>
    <row r="29" spans="1:38" ht="12.75" customHeight="1" x14ac:dyDescent="0.4">
      <c r="A29" s="2185"/>
      <c r="B29" s="2186"/>
      <c r="C29" s="2186"/>
      <c r="D29" s="2186"/>
      <c r="E29" s="2186"/>
      <c r="F29" s="2187"/>
      <c r="G29" s="2185"/>
      <c r="H29" s="2186"/>
      <c r="I29" s="2186"/>
      <c r="J29" s="2186"/>
      <c r="K29" s="2186"/>
      <c r="L29" s="2186"/>
      <c r="M29" s="2186"/>
      <c r="N29" s="2186"/>
      <c r="O29" s="2186"/>
      <c r="P29" s="2187"/>
      <c r="Q29" s="2191"/>
      <c r="R29" s="2192"/>
      <c r="S29" s="2192"/>
      <c r="T29" s="2192"/>
      <c r="U29" s="168"/>
      <c r="V29" s="2191"/>
      <c r="W29" s="2192"/>
      <c r="X29" s="2192"/>
      <c r="Y29" s="2192"/>
      <c r="Z29" s="168"/>
      <c r="AA29" s="2175"/>
    </row>
    <row r="30" spans="1:38" ht="12.75" customHeight="1" x14ac:dyDescent="0.15">
      <c r="A30" s="2188"/>
      <c r="B30" s="2189"/>
      <c r="C30" s="2189"/>
      <c r="D30" s="2189"/>
      <c r="E30" s="2189"/>
      <c r="F30" s="2190"/>
      <c r="G30" s="2188"/>
      <c r="H30" s="2189"/>
      <c r="I30" s="2189"/>
      <c r="J30" s="2189"/>
      <c r="K30" s="2189"/>
      <c r="L30" s="2189"/>
      <c r="M30" s="2189"/>
      <c r="N30" s="2189"/>
      <c r="O30" s="2189"/>
      <c r="P30" s="2190"/>
      <c r="Q30" s="2193"/>
      <c r="R30" s="2194"/>
      <c r="S30" s="2194"/>
      <c r="T30" s="2194"/>
      <c r="U30" s="169" t="s">
        <v>470</v>
      </c>
      <c r="V30" s="2193"/>
      <c r="W30" s="2194"/>
      <c r="X30" s="2194"/>
      <c r="Y30" s="2194"/>
      <c r="Z30" s="169" t="s">
        <v>470</v>
      </c>
      <c r="AA30" s="2175"/>
    </row>
    <row r="31" spans="1:38" ht="12.75" customHeight="1" x14ac:dyDescent="0.4">
      <c r="A31" s="2185"/>
      <c r="B31" s="2186"/>
      <c r="C31" s="2186"/>
      <c r="D31" s="2186"/>
      <c r="E31" s="2186"/>
      <c r="F31" s="2187"/>
      <c r="G31" s="2185"/>
      <c r="H31" s="2186"/>
      <c r="I31" s="2186"/>
      <c r="J31" s="2186"/>
      <c r="K31" s="2186"/>
      <c r="L31" s="2186"/>
      <c r="M31" s="2186"/>
      <c r="N31" s="2186"/>
      <c r="O31" s="2186"/>
      <c r="P31" s="2187"/>
      <c r="Q31" s="2191"/>
      <c r="R31" s="2192"/>
      <c r="S31" s="2192"/>
      <c r="T31" s="2192"/>
      <c r="U31" s="168"/>
      <c r="V31" s="2191"/>
      <c r="W31" s="2192"/>
      <c r="X31" s="2192"/>
      <c r="Y31" s="2192"/>
      <c r="Z31" s="168"/>
      <c r="AA31" s="2175"/>
    </row>
    <row r="32" spans="1:38" ht="12.75" customHeight="1" x14ac:dyDescent="0.15">
      <c r="A32" s="2188"/>
      <c r="B32" s="2189"/>
      <c r="C32" s="2189"/>
      <c r="D32" s="2189"/>
      <c r="E32" s="2189"/>
      <c r="F32" s="2190"/>
      <c r="G32" s="2188"/>
      <c r="H32" s="2189"/>
      <c r="I32" s="2189"/>
      <c r="J32" s="2189"/>
      <c r="K32" s="2189"/>
      <c r="L32" s="2189"/>
      <c r="M32" s="2189"/>
      <c r="N32" s="2189"/>
      <c r="O32" s="2189"/>
      <c r="P32" s="2190"/>
      <c r="Q32" s="2193"/>
      <c r="R32" s="2194"/>
      <c r="S32" s="2194"/>
      <c r="T32" s="2194"/>
      <c r="U32" s="169" t="s">
        <v>470</v>
      </c>
      <c r="V32" s="2193"/>
      <c r="W32" s="2194"/>
      <c r="X32" s="2194"/>
      <c r="Y32" s="2194"/>
      <c r="Z32" s="169" t="s">
        <v>470</v>
      </c>
      <c r="AA32" s="2175"/>
    </row>
    <row r="33" spans="1:27" ht="12.75" customHeight="1" x14ac:dyDescent="0.4">
      <c r="A33" s="2185"/>
      <c r="B33" s="2186"/>
      <c r="C33" s="2186"/>
      <c r="D33" s="2186"/>
      <c r="E33" s="2186"/>
      <c r="F33" s="2187"/>
      <c r="G33" s="2185"/>
      <c r="H33" s="2186"/>
      <c r="I33" s="2186"/>
      <c r="J33" s="2186"/>
      <c r="K33" s="2186"/>
      <c r="L33" s="2186"/>
      <c r="M33" s="2186"/>
      <c r="N33" s="2186"/>
      <c r="O33" s="2186"/>
      <c r="P33" s="2187"/>
      <c r="Q33" s="2191"/>
      <c r="R33" s="2192"/>
      <c r="S33" s="2192"/>
      <c r="T33" s="2192"/>
      <c r="U33" s="168"/>
      <c r="V33" s="2191"/>
      <c r="W33" s="2192"/>
      <c r="X33" s="2192"/>
      <c r="Y33" s="2192"/>
      <c r="Z33" s="168"/>
      <c r="AA33" s="2175"/>
    </row>
    <row r="34" spans="1:27" ht="12.75" customHeight="1" x14ac:dyDescent="0.15">
      <c r="A34" s="2188"/>
      <c r="B34" s="2189"/>
      <c r="C34" s="2189"/>
      <c r="D34" s="2189"/>
      <c r="E34" s="2189"/>
      <c r="F34" s="2190"/>
      <c r="G34" s="2188"/>
      <c r="H34" s="2189"/>
      <c r="I34" s="2189"/>
      <c r="J34" s="2189"/>
      <c r="K34" s="2189"/>
      <c r="L34" s="2189"/>
      <c r="M34" s="2189"/>
      <c r="N34" s="2189"/>
      <c r="O34" s="2189"/>
      <c r="P34" s="2190"/>
      <c r="Q34" s="2193"/>
      <c r="R34" s="2194"/>
      <c r="S34" s="2194"/>
      <c r="T34" s="2194"/>
      <c r="U34" s="169" t="s">
        <v>470</v>
      </c>
      <c r="V34" s="2193"/>
      <c r="W34" s="2194"/>
      <c r="X34" s="2194"/>
      <c r="Y34" s="2194"/>
      <c r="Z34" s="169" t="s">
        <v>470</v>
      </c>
      <c r="AA34" s="2175"/>
    </row>
    <row r="35" spans="1:27" ht="12.75" customHeight="1" x14ac:dyDescent="0.4">
      <c r="A35" s="2185"/>
      <c r="B35" s="2186"/>
      <c r="C35" s="2186"/>
      <c r="D35" s="2186"/>
      <c r="E35" s="2186"/>
      <c r="F35" s="2187"/>
      <c r="G35" s="2185"/>
      <c r="H35" s="2186"/>
      <c r="I35" s="2186"/>
      <c r="J35" s="2186"/>
      <c r="K35" s="2186"/>
      <c r="L35" s="2186"/>
      <c r="M35" s="2186"/>
      <c r="N35" s="2186"/>
      <c r="O35" s="2186"/>
      <c r="P35" s="2187"/>
      <c r="Q35" s="2191"/>
      <c r="R35" s="2192"/>
      <c r="S35" s="2192"/>
      <c r="T35" s="2192"/>
      <c r="U35" s="168"/>
      <c r="V35" s="2191"/>
      <c r="W35" s="2192"/>
      <c r="X35" s="2192"/>
      <c r="Y35" s="2192"/>
      <c r="Z35" s="168"/>
      <c r="AA35" s="2175"/>
    </row>
    <row r="36" spans="1:27" ht="12.75" customHeight="1" x14ac:dyDescent="0.15">
      <c r="A36" s="2188"/>
      <c r="B36" s="2189"/>
      <c r="C36" s="2189"/>
      <c r="D36" s="2189"/>
      <c r="E36" s="2189"/>
      <c r="F36" s="2190"/>
      <c r="G36" s="2188"/>
      <c r="H36" s="2189"/>
      <c r="I36" s="2189"/>
      <c r="J36" s="2189"/>
      <c r="K36" s="2189"/>
      <c r="L36" s="2189"/>
      <c r="M36" s="2189"/>
      <c r="N36" s="2189"/>
      <c r="O36" s="2189"/>
      <c r="P36" s="2190"/>
      <c r="Q36" s="2193"/>
      <c r="R36" s="2194"/>
      <c r="S36" s="2194"/>
      <c r="T36" s="2194"/>
      <c r="U36" s="169" t="s">
        <v>470</v>
      </c>
      <c r="V36" s="2193"/>
      <c r="W36" s="2194"/>
      <c r="X36" s="2194"/>
      <c r="Y36" s="2194"/>
      <c r="Z36" s="169" t="s">
        <v>470</v>
      </c>
      <c r="AA36" s="2175"/>
    </row>
    <row r="37" spans="1:27" ht="12.75" customHeight="1" x14ac:dyDescent="0.4">
      <c r="A37" s="2185"/>
      <c r="B37" s="2186"/>
      <c r="C37" s="2186"/>
      <c r="D37" s="2186"/>
      <c r="E37" s="2186"/>
      <c r="F37" s="2187"/>
      <c r="G37" s="2185"/>
      <c r="H37" s="2186"/>
      <c r="I37" s="2186"/>
      <c r="J37" s="2186"/>
      <c r="K37" s="2186"/>
      <c r="L37" s="2186"/>
      <c r="M37" s="2186"/>
      <c r="N37" s="2186"/>
      <c r="O37" s="2186"/>
      <c r="P37" s="2187"/>
      <c r="Q37" s="2191"/>
      <c r="R37" s="2192"/>
      <c r="S37" s="2192"/>
      <c r="T37" s="2192"/>
      <c r="U37" s="168"/>
      <c r="V37" s="2191"/>
      <c r="W37" s="2192"/>
      <c r="X37" s="2192"/>
      <c r="Y37" s="2192"/>
      <c r="Z37" s="168"/>
      <c r="AA37" s="2175"/>
    </row>
    <row r="38" spans="1:27" ht="12.75" customHeight="1" x14ac:dyDescent="0.15">
      <c r="A38" s="2188"/>
      <c r="B38" s="2189"/>
      <c r="C38" s="2189"/>
      <c r="D38" s="2189"/>
      <c r="E38" s="2189"/>
      <c r="F38" s="2190"/>
      <c r="G38" s="2188"/>
      <c r="H38" s="2189"/>
      <c r="I38" s="2189"/>
      <c r="J38" s="2189"/>
      <c r="K38" s="2189"/>
      <c r="L38" s="2189"/>
      <c r="M38" s="2189"/>
      <c r="N38" s="2189"/>
      <c r="O38" s="2189"/>
      <c r="P38" s="2190"/>
      <c r="Q38" s="2193"/>
      <c r="R38" s="2194"/>
      <c r="S38" s="2194"/>
      <c r="T38" s="2194"/>
      <c r="U38" s="169" t="s">
        <v>470</v>
      </c>
      <c r="V38" s="2193"/>
      <c r="W38" s="2194"/>
      <c r="X38" s="2194"/>
      <c r="Y38" s="2194"/>
      <c r="Z38" s="169" t="s">
        <v>470</v>
      </c>
      <c r="AA38" s="2175"/>
    </row>
    <row r="39" spans="1:27" ht="12.75" customHeight="1" x14ac:dyDescent="0.4">
      <c r="A39" s="2185"/>
      <c r="B39" s="2186"/>
      <c r="C39" s="2186"/>
      <c r="D39" s="2186"/>
      <c r="E39" s="2186"/>
      <c r="F39" s="2187"/>
      <c r="G39" s="2185"/>
      <c r="H39" s="2186"/>
      <c r="I39" s="2186"/>
      <c r="J39" s="2186"/>
      <c r="K39" s="2186"/>
      <c r="L39" s="2186"/>
      <c r="M39" s="2186"/>
      <c r="N39" s="2186"/>
      <c r="O39" s="2186"/>
      <c r="P39" s="2187"/>
      <c r="Q39" s="2191"/>
      <c r="R39" s="2192"/>
      <c r="S39" s="2192"/>
      <c r="T39" s="2192"/>
      <c r="U39" s="168"/>
      <c r="V39" s="2191"/>
      <c r="W39" s="2192"/>
      <c r="X39" s="2192"/>
      <c r="Y39" s="2192"/>
      <c r="Z39" s="168"/>
      <c r="AA39" s="2175"/>
    </row>
    <row r="40" spans="1:27" ht="12.75" customHeight="1" x14ac:dyDescent="0.15">
      <c r="A40" s="2188"/>
      <c r="B40" s="2189"/>
      <c r="C40" s="2189"/>
      <c r="D40" s="2189"/>
      <c r="E40" s="2189"/>
      <c r="F40" s="2190"/>
      <c r="G40" s="2188"/>
      <c r="H40" s="2189"/>
      <c r="I40" s="2189"/>
      <c r="J40" s="2189"/>
      <c r="K40" s="2189"/>
      <c r="L40" s="2189"/>
      <c r="M40" s="2189"/>
      <c r="N40" s="2189"/>
      <c r="O40" s="2189"/>
      <c r="P40" s="2190"/>
      <c r="Q40" s="2193"/>
      <c r="R40" s="2194"/>
      <c r="S40" s="2194"/>
      <c r="T40" s="2194"/>
      <c r="U40" s="169" t="s">
        <v>470</v>
      </c>
      <c r="V40" s="2193"/>
      <c r="W40" s="2194"/>
      <c r="X40" s="2194"/>
      <c r="Y40" s="2194"/>
      <c r="Z40" s="169" t="s">
        <v>470</v>
      </c>
      <c r="AA40" s="2175"/>
    </row>
    <row r="41" spans="1:27" ht="12.75" customHeight="1" x14ac:dyDescent="0.4">
      <c r="A41" s="2185"/>
      <c r="B41" s="2186"/>
      <c r="C41" s="2186"/>
      <c r="D41" s="2186"/>
      <c r="E41" s="2186"/>
      <c r="F41" s="2187"/>
      <c r="G41" s="2185"/>
      <c r="H41" s="2186"/>
      <c r="I41" s="2186"/>
      <c r="J41" s="2186"/>
      <c r="K41" s="2186"/>
      <c r="L41" s="2186"/>
      <c r="M41" s="2186"/>
      <c r="N41" s="2186"/>
      <c r="O41" s="2186"/>
      <c r="P41" s="2187"/>
      <c r="Q41" s="2191"/>
      <c r="R41" s="2192"/>
      <c r="S41" s="2192"/>
      <c r="T41" s="2192"/>
      <c r="U41" s="168"/>
      <c r="V41" s="2191"/>
      <c r="W41" s="2192"/>
      <c r="X41" s="2192"/>
      <c r="Y41" s="2192"/>
      <c r="Z41" s="168"/>
      <c r="AA41" s="2175"/>
    </row>
    <row r="42" spans="1:27" ht="12.75" customHeight="1" x14ac:dyDescent="0.15">
      <c r="A42" s="2188"/>
      <c r="B42" s="2189"/>
      <c r="C42" s="2189"/>
      <c r="D42" s="2189"/>
      <c r="E42" s="2189"/>
      <c r="F42" s="2190"/>
      <c r="G42" s="2188"/>
      <c r="H42" s="2189"/>
      <c r="I42" s="2189"/>
      <c r="J42" s="2189"/>
      <c r="K42" s="2189"/>
      <c r="L42" s="2189"/>
      <c r="M42" s="2189"/>
      <c r="N42" s="2189"/>
      <c r="O42" s="2189"/>
      <c r="P42" s="2190"/>
      <c r="Q42" s="2193"/>
      <c r="R42" s="2194"/>
      <c r="S42" s="2194"/>
      <c r="T42" s="2194"/>
      <c r="U42" s="169" t="s">
        <v>470</v>
      </c>
      <c r="V42" s="2193"/>
      <c r="W42" s="2194"/>
      <c r="X42" s="2194"/>
      <c r="Y42" s="2194"/>
      <c r="Z42" s="169" t="s">
        <v>470</v>
      </c>
      <c r="AA42" s="2175"/>
    </row>
    <row r="43" spans="1:27" ht="12.75" customHeight="1" x14ac:dyDescent="0.4">
      <c r="A43" s="2185"/>
      <c r="B43" s="2186"/>
      <c r="C43" s="2186"/>
      <c r="D43" s="2186"/>
      <c r="E43" s="2186"/>
      <c r="F43" s="2187"/>
      <c r="G43" s="2185"/>
      <c r="H43" s="2186"/>
      <c r="I43" s="2186"/>
      <c r="J43" s="2186"/>
      <c r="K43" s="2186"/>
      <c r="L43" s="2186"/>
      <c r="M43" s="2186"/>
      <c r="N43" s="2186"/>
      <c r="O43" s="2186"/>
      <c r="P43" s="2187"/>
      <c r="Q43" s="2191"/>
      <c r="R43" s="2192"/>
      <c r="S43" s="2192"/>
      <c r="T43" s="2192"/>
      <c r="U43" s="168"/>
      <c r="V43" s="2191"/>
      <c r="W43" s="2192"/>
      <c r="X43" s="2192"/>
      <c r="Y43" s="2192"/>
      <c r="Z43" s="168"/>
      <c r="AA43" s="2175"/>
    </row>
    <row r="44" spans="1:27" ht="12.75" customHeight="1" x14ac:dyDescent="0.15">
      <c r="A44" s="2188"/>
      <c r="B44" s="2189"/>
      <c r="C44" s="2189"/>
      <c r="D44" s="2189"/>
      <c r="E44" s="2189"/>
      <c r="F44" s="2190"/>
      <c r="G44" s="2188"/>
      <c r="H44" s="2189"/>
      <c r="I44" s="2189"/>
      <c r="J44" s="2189"/>
      <c r="K44" s="2189"/>
      <c r="L44" s="2189"/>
      <c r="M44" s="2189"/>
      <c r="N44" s="2189"/>
      <c r="O44" s="2189"/>
      <c r="P44" s="2190"/>
      <c r="Q44" s="2193"/>
      <c r="R44" s="2194"/>
      <c r="S44" s="2194"/>
      <c r="T44" s="2194"/>
      <c r="U44" s="169" t="s">
        <v>470</v>
      </c>
      <c r="V44" s="2193"/>
      <c r="W44" s="2194"/>
      <c r="X44" s="2194"/>
      <c r="Y44" s="2194"/>
      <c r="Z44" s="169" t="s">
        <v>470</v>
      </c>
      <c r="AA44" s="2175"/>
    </row>
    <row r="45" spans="1:27" ht="12.75" customHeight="1" x14ac:dyDescent="0.4">
      <c r="A45" s="2185"/>
      <c r="B45" s="2186"/>
      <c r="C45" s="2186"/>
      <c r="D45" s="2186"/>
      <c r="E45" s="2186"/>
      <c r="F45" s="2187"/>
      <c r="G45" s="2185"/>
      <c r="H45" s="2186"/>
      <c r="I45" s="2186"/>
      <c r="J45" s="2186"/>
      <c r="K45" s="2186"/>
      <c r="L45" s="2186"/>
      <c r="M45" s="2186"/>
      <c r="N45" s="2186"/>
      <c r="O45" s="2186"/>
      <c r="P45" s="2187"/>
      <c r="Q45" s="2191"/>
      <c r="R45" s="2192"/>
      <c r="S45" s="2192"/>
      <c r="T45" s="2192"/>
      <c r="U45" s="168"/>
      <c r="V45" s="2191"/>
      <c r="W45" s="2192"/>
      <c r="X45" s="2192"/>
      <c r="Y45" s="2192"/>
      <c r="Z45" s="168"/>
      <c r="AA45" s="2175"/>
    </row>
    <row r="46" spans="1:27" ht="12.75" customHeight="1" x14ac:dyDescent="0.15">
      <c r="A46" s="2188"/>
      <c r="B46" s="2189"/>
      <c r="C46" s="2189"/>
      <c r="D46" s="2189"/>
      <c r="E46" s="2189"/>
      <c r="F46" s="2190"/>
      <c r="G46" s="2188"/>
      <c r="H46" s="2189"/>
      <c r="I46" s="2189"/>
      <c r="J46" s="2189"/>
      <c r="K46" s="2189"/>
      <c r="L46" s="2189"/>
      <c r="M46" s="2189"/>
      <c r="N46" s="2189"/>
      <c r="O46" s="2189"/>
      <c r="P46" s="2190"/>
      <c r="Q46" s="2193"/>
      <c r="R46" s="2194"/>
      <c r="S46" s="2194"/>
      <c r="T46" s="2194"/>
      <c r="U46" s="169" t="s">
        <v>470</v>
      </c>
      <c r="V46" s="2193"/>
      <c r="W46" s="2194"/>
      <c r="X46" s="2194"/>
      <c r="Y46" s="2194"/>
      <c r="Z46" s="169" t="s">
        <v>470</v>
      </c>
      <c r="AA46" s="2175"/>
    </row>
    <row r="47" spans="1:27" ht="12.75" customHeight="1" x14ac:dyDescent="0.4">
      <c r="A47" s="2185"/>
      <c r="B47" s="2186"/>
      <c r="C47" s="2186"/>
      <c r="D47" s="2186"/>
      <c r="E47" s="2186"/>
      <c r="F47" s="2187"/>
      <c r="G47" s="2185"/>
      <c r="H47" s="2186"/>
      <c r="I47" s="2186"/>
      <c r="J47" s="2186"/>
      <c r="K47" s="2186"/>
      <c r="L47" s="2186"/>
      <c r="M47" s="2186"/>
      <c r="N47" s="2186"/>
      <c r="O47" s="2186"/>
      <c r="P47" s="2187"/>
      <c r="Q47" s="2191"/>
      <c r="R47" s="2192"/>
      <c r="S47" s="2192"/>
      <c r="T47" s="2192"/>
      <c r="U47" s="168"/>
      <c r="V47" s="2191"/>
      <c r="W47" s="2192"/>
      <c r="X47" s="2192"/>
      <c r="Y47" s="2192"/>
      <c r="Z47" s="168"/>
      <c r="AA47" s="2175"/>
    </row>
    <row r="48" spans="1:27" ht="12.75" customHeight="1" x14ac:dyDescent="0.15">
      <c r="A48" s="2188"/>
      <c r="B48" s="2189"/>
      <c r="C48" s="2189"/>
      <c r="D48" s="2189"/>
      <c r="E48" s="2189"/>
      <c r="F48" s="2190"/>
      <c r="G48" s="2188"/>
      <c r="H48" s="2189"/>
      <c r="I48" s="2189"/>
      <c r="J48" s="2189"/>
      <c r="K48" s="2189"/>
      <c r="L48" s="2189"/>
      <c r="M48" s="2189"/>
      <c r="N48" s="2189"/>
      <c r="O48" s="2189"/>
      <c r="P48" s="2190"/>
      <c r="Q48" s="2193"/>
      <c r="R48" s="2194"/>
      <c r="S48" s="2194"/>
      <c r="T48" s="2194"/>
      <c r="U48" s="169" t="s">
        <v>470</v>
      </c>
      <c r="V48" s="2193"/>
      <c r="W48" s="2194"/>
      <c r="X48" s="2194"/>
      <c r="Y48" s="2194"/>
      <c r="Z48" s="169" t="s">
        <v>470</v>
      </c>
      <c r="AA48" s="2175"/>
    </row>
    <row r="49" spans="1:27" ht="12.75" customHeight="1" x14ac:dyDescent="0.4">
      <c r="A49" s="2185"/>
      <c r="B49" s="2186"/>
      <c r="C49" s="2186"/>
      <c r="D49" s="2186"/>
      <c r="E49" s="2186"/>
      <c r="F49" s="2187"/>
      <c r="G49" s="2185"/>
      <c r="H49" s="2186"/>
      <c r="I49" s="2186"/>
      <c r="J49" s="2186"/>
      <c r="K49" s="2186"/>
      <c r="L49" s="2186"/>
      <c r="M49" s="2186"/>
      <c r="N49" s="2186"/>
      <c r="O49" s="2186"/>
      <c r="P49" s="2187"/>
      <c r="Q49" s="2191"/>
      <c r="R49" s="2192"/>
      <c r="S49" s="2192"/>
      <c r="T49" s="2192"/>
      <c r="U49" s="168"/>
      <c r="V49" s="2191"/>
      <c r="W49" s="2192"/>
      <c r="X49" s="2192"/>
      <c r="Y49" s="2192"/>
      <c r="Z49" s="168"/>
      <c r="AA49" s="2175"/>
    </row>
    <row r="50" spans="1:27" ht="12.75" customHeight="1" x14ac:dyDescent="0.15">
      <c r="A50" s="2188"/>
      <c r="B50" s="2189"/>
      <c r="C50" s="2189"/>
      <c r="D50" s="2189"/>
      <c r="E50" s="2189"/>
      <c r="F50" s="2190"/>
      <c r="G50" s="2188"/>
      <c r="H50" s="2189"/>
      <c r="I50" s="2189"/>
      <c r="J50" s="2189"/>
      <c r="K50" s="2189"/>
      <c r="L50" s="2189"/>
      <c r="M50" s="2189"/>
      <c r="N50" s="2189"/>
      <c r="O50" s="2189"/>
      <c r="P50" s="2190"/>
      <c r="Q50" s="2193"/>
      <c r="R50" s="2194"/>
      <c r="S50" s="2194"/>
      <c r="T50" s="2194"/>
      <c r="U50" s="169" t="s">
        <v>470</v>
      </c>
      <c r="V50" s="2193"/>
      <c r="W50" s="2194"/>
      <c r="X50" s="2194"/>
      <c r="Y50" s="2194"/>
      <c r="Z50" s="169" t="s">
        <v>470</v>
      </c>
      <c r="AA50" s="2175"/>
    </row>
    <row r="51" spans="1:27" ht="12.75" customHeight="1" x14ac:dyDescent="0.4">
      <c r="A51" s="2185"/>
      <c r="B51" s="2186"/>
      <c r="C51" s="2186"/>
      <c r="D51" s="2186"/>
      <c r="E51" s="2186"/>
      <c r="F51" s="2187"/>
      <c r="G51" s="2185"/>
      <c r="H51" s="2186"/>
      <c r="I51" s="2186"/>
      <c r="J51" s="2186"/>
      <c r="K51" s="2186"/>
      <c r="L51" s="2186"/>
      <c r="M51" s="2186"/>
      <c r="N51" s="2186"/>
      <c r="O51" s="2186"/>
      <c r="P51" s="2187"/>
      <c r="Q51" s="2191"/>
      <c r="R51" s="2192"/>
      <c r="S51" s="2192"/>
      <c r="T51" s="2192"/>
      <c r="U51" s="168"/>
      <c r="V51" s="2191"/>
      <c r="W51" s="2192"/>
      <c r="X51" s="2192"/>
      <c r="Y51" s="2192"/>
      <c r="Z51" s="168"/>
      <c r="AA51" s="2175"/>
    </row>
    <row r="52" spans="1:27" ht="12.75" customHeight="1" x14ac:dyDescent="0.15">
      <c r="A52" s="2188"/>
      <c r="B52" s="2189"/>
      <c r="C52" s="2189"/>
      <c r="D52" s="2189"/>
      <c r="E52" s="2189"/>
      <c r="F52" s="2190"/>
      <c r="G52" s="2188"/>
      <c r="H52" s="2189"/>
      <c r="I52" s="2189"/>
      <c r="J52" s="2189"/>
      <c r="K52" s="2189"/>
      <c r="L52" s="2189"/>
      <c r="M52" s="2189"/>
      <c r="N52" s="2189"/>
      <c r="O52" s="2189"/>
      <c r="P52" s="2190"/>
      <c r="Q52" s="2193"/>
      <c r="R52" s="2194"/>
      <c r="S52" s="2194"/>
      <c r="T52" s="2194"/>
      <c r="U52" s="169" t="s">
        <v>470</v>
      </c>
      <c r="V52" s="2193"/>
      <c r="W52" s="2194"/>
      <c r="X52" s="2194"/>
      <c r="Y52" s="2194"/>
      <c r="Z52" s="169" t="s">
        <v>470</v>
      </c>
      <c r="AA52" s="2175"/>
    </row>
    <row r="53" spans="1:27" ht="12.75" customHeight="1" x14ac:dyDescent="0.4">
      <c r="A53" s="2185"/>
      <c r="B53" s="2186"/>
      <c r="C53" s="2186"/>
      <c r="D53" s="2186"/>
      <c r="E53" s="2186"/>
      <c r="F53" s="2187"/>
      <c r="G53" s="2185"/>
      <c r="H53" s="2186"/>
      <c r="I53" s="2186"/>
      <c r="J53" s="2186"/>
      <c r="K53" s="2186"/>
      <c r="L53" s="2186"/>
      <c r="M53" s="2186"/>
      <c r="N53" s="2186"/>
      <c r="O53" s="2186"/>
      <c r="P53" s="2187"/>
      <c r="Q53" s="2191"/>
      <c r="R53" s="2192"/>
      <c r="S53" s="2192"/>
      <c r="T53" s="2192"/>
      <c r="U53" s="168"/>
      <c r="V53" s="2191"/>
      <c r="W53" s="2192"/>
      <c r="X53" s="2192"/>
      <c r="Y53" s="2192"/>
      <c r="Z53" s="168"/>
      <c r="AA53" s="2175"/>
    </row>
    <row r="54" spans="1:27" ht="12.75" customHeight="1" x14ac:dyDescent="0.15">
      <c r="A54" s="2188"/>
      <c r="B54" s="2189"/>
      <c r="C54" s="2189"/>
      <c r="D54" s="2189"/>
      <c r="E54" s="2189"/>
      <c r="F54" s="2190"/>
      <c r="G54" s="2188"/>
      <c r="H54" s="2189"/>
      <c r="I54" s="2189"/>
      <c r="J54" s="2189"/>
      <c r="K54" s="2189"/>
      <c r="L54" s="2189"/>
      <c r="M54" s="2189"/>
      <c r="N54" s="2189"/>
      <c r="O54" s="2189"/>
      <c r="P54" s="2190"/>
      <c r="Q54" s="2193"/>
      <c r="R54" s="2194"/>
      <c r="S54" s="2194"/>
      <c r="T54" s="2194"/>
      <c r="U54" s="169" t="s">
        <v>470</v>
      </c>
      <c r="V54" s="2193"/>
      <c r="W54" s="2194"/>
      <c r="X54" s="2194"/>
      <c r="Y54" s="2194"/>
      <c r="Z54" s="169" t="s">
        <v>470</v>
      </c>
      <c r="AA54" s="2175"/>
    </row>
    <row r="55" spans="1:27" ht="12.75" customHeight="1" x14ac:dyDescent="0.4">
      <c r="A55" s="2185"/>
      <c r="B55" s="2186"/>
      <c r="C55" s="2186"/>
      <c r="D55" s="2186"/>
      <c r="E55" s="2186"/>
      <c r="F55" s="2187"/>
      <c r="G55" s="2185"/>
      <c r="H55" s="2186"/>
      <c r="I55" s="2186"/>
      <c r="J55" s="2186"/>
      <c r="K55" s="2186"/>
      <c r="L55" s="2186"/>
      <c r="M55" s="2186"/>
      <c r="N55" s="2186"/>
      <c r="O55" s="2186"/>
      <c r="P55" s="2187"/>
      <c r="Q55" s="2191"/>
      <c r="R55" s="2192"/>
      <c r="S55" s="2192"/>
      <c r="T55" s="2192"/>
      <c r="U55" s="168"/>
      <c r="V55" s="2191"/>
      <c r="W55" s="2192"/>
      <c r="X55" s="2192"/>
      <c r="Y55" s="2192"/>
      <c r="Z55" s="168"/>
      <c r="AA55" s="2175"/>
    </row>
    <row r="56" spans="1:27" ht="12.75" customHeight="1" x14ac:dyDescent="0.15">
      <c r="A56" s="2188"/>
      <c r="B56" s="2189"/>
      <c r="C56" s="2189"/>
      <c r="D56" s="2189"/>
      <c r="E56" s="2189"/>
      <c r="F56" s="2190"/>
      <c r="G56" s="2188"/>
      <c r="H56" s="2189"/>
      <c r="I56" s="2189"/>
      <c r="J56" s="2189"/>
      <c r="K56" s="2189"/>
      <c r="L56" s="2189"/>
      <c r="M56" s="2189"/>
      <c r="N56" s="2189"/>
      <c r="O56" s="2189"/>
      <c r="P56" s="2190"/>
      <c r="Q56" s="2193"/>
      <c r="R56" s="2194"/>
      <c r="S56" s="2194"/>
      <c r="T56" s="2194"/>
      <c r="U56" s="169" t="s">
        <v>470</v>
      </c>
      <c r="V56" s="2193"/>
      <c r="W56" s="2194"/>
      <c r="X56" s="2194"/>
      <c r="Y56" s="2194"/>
      <c r="Z56" s="169" t="s">
        <v>470</v>
      </c>
      <c r="AA56" s="2175"/>
    </row>
    <row r="57" spans="1:27" ht="12.75" customHeight="1" x14ac:dyDescent="0.4">
      <c r="A57" s="2185"/>
      <c r="B57" s="2186"/>
      <c r="C57" s="2186"/>
      <c r="D57" s="2186"/>
      <c r="E57" s="2186"/>
      <c r="F57" s="2187"/>
      <c r="G57" s="2185"/>
      <c r="H57" s="2186"/>
      <c r="I57" s="2186"/>
      <c r="J57" s="2186"/>
      <c r="K57" s="2186"/>
      <c r="L57" s="2186"/>
      <c r="M57" s="2186"/>
      <c r="N57" s="2186"/>
      <c r="O57" s="2186"/>
      <c r="P57" s="2187"/>
      <c r="Q57" s="2191"/>
      <c r="R57" s="2192"/>
      <c r="S57" s="2192"/>
      <c r="T57" s="2192"/>
      <c r="U57" s="168"/>
      <c r="V57" s="2191"/>
      <c r="W57" s="2192"/>
      <c r="X57" s="2192"/>
      <c r="Y57" s="2192"/>
      <c r="Z57" s="168"/>
      <c r="AA57" s="2175"/>
    </row>
    <row r="58" spans="1:27" ht="12.75" customHeight="1" x14ac:dyDescent="0.15">
      <c r="A58" s="2188"/>
      <c r="B58" s="2189"/>
      <c r="C58" s="2189"/>
      <c r="D58" s="2189"/>
      <c r="E58" s="2189"/>
      <c r="F58" s="2190"/>
      <c r="G58" s="2188"/>
      <c r="H58" s="2189"/>
      <c r="I58" s="2189"/>
      <c r="J58" s="2189"/>
      <c r="K58" s="2189"/>
      <c r="L58" s="2189"/>
      <c r="M58" s="2189"/>
      <c r="N58" s="2189"/>
      <c r="O58" s="2189"/>
      <c r="P58" s="2190"/>
      <c r="Q58" s="2193"/>
      <c r="R58" s="2194"/>
      <c r="S58" s="2194"/>
      <c r="T58" s="2194"/>
      <c r="U58" s="169" t="s">
        <v>470</v>
      </c>
      <c r="V58" s="2193"/>
      <c r="W58" s="2194"/>
      <c r="X58" s="2194"/>
      <c r="Y58" s="2194"/>
      <c r="Z58" s="169" t="s">
        <v>470</v>
      </c>
      <c r="AA58" s="2175"/>
    </row>
    <row r="59" spans="1:27" ht="12.75" customHeight="1" x14ac:dyDescent="0.4">
      <c r="A59" s="2185"/>
      <c r="B59" s="2186"/>
      <c r="C59" s="2186"/>
      <c r="D59" s="2186"/>
      <c r="E59" s="2186"/>
      <c r="F59" s="2187"/>
      <c r="G59" s="2185"/>
      <c r="H59" s="2186"/>
      <c r="I59" s="2186"/>
      <c r="J59" s="2186"/>
      <c r="K59" s="2186"/>
      <c r="L59" s="2186"/>
      <c r="M59" s="2186"/>
      <c r="N59" s="2186"/>
      <c r="O59" s="2186"/>
      <c r="P59" s="2187"/>
      <c r="Q59" s="2191"/>
      <c r="R59" s="2192"/>
      <c r="S59" s="2192"/>
      <c r="T59" s="2192"/>
      <c r="U59" s="168"/>
      <c r="V59" s="2191"/>
      <c r="W59" s="2192"/>
      <c r="X59" s="2192"/>
      <c r="Y59" s="2192"/>
      <c r="Z59" s="168"/>
      <c r="AA59" s="2175"/>
    </row>
    <row r="60" spans="1:27" ht="12.75" customHeight="1" x14ac:dyDescent="0.15">
      <c r="A60" s="2188"/>
      <c r="B60" s="2189"/>
      <c r="C60" s="2189"/>
      <c r="D60" s="2189"/>
      <c r="E60" s="2189"/>
      <c r="F60" s="2190"/>
      <c r="G60" s="2188"/>
      <c r="H60" s="2189"/>
      <c r="I60" s="2189"/>
      <c r="J60" s="2189"/>
      <c r="K60" s="2189"/>
      <c r="L60" s="2189"/>
      <c r="M60" s="2189"/>
      <c r="N60" s="2189"/>
      <c r="O60" s="2189"/>
      <c r="P60" s="2190"/>
      <c r="Q60" s="2193"/>
      <c r="R60" s="2194"/>
      <c r="S60" s="2194"/>
      <c r="T60" s="2194"/>
      <c r="U60" s="169" t="s">
        <v>470</v>
      </c>
      <c r="V60" s="2193"/>
      <c r="W60" s="2194"/>
      <c r="X60" s="2194"/>
      <c r="Y60" s="2194"/>
      <c r="Z60" s="169" t="s">
        <v>470</v>
      </c>
      <c r="AA60" s="2175"/>
    </row>
    <row r="61" spans="1:27" ht="12.75" customHeight="1" x14ac:dyDescent="0.4">
      <c r="A61" s="2185"/>
      <c r="B61" s="2186"/>
      <c r="C61" s="2186"/>
      <c r="D61" s="2186"/>
      <c r="E61" s="2186"/>
      <c r="F61" s="2187"/>
      <c r="G61" s="2185"/>
      <c r="H61" s="2186"/>
      <c r="I61" s="2186"/>
      <c r="J61" s="2186"/>
      <c r="K61" s="2186"/>
      <c r="L61" s="2186"/>
      <c r="M61" s="2186"/>
      <c r="N61" s="2186"/>
      <c r="O61" s="2186"/>
      <c r="P61" s="2187"/>
      <c r="Q61" s="2191"/>
      <c r="R61" s="2192"/>
      <c r="S61" s="2192"/>
      <c r="T61" s="2192"/>
      <c r="U61" s="168"/>
      <c r="V61" s="2191"/>
      <c r="W61" s="2192"/>
      <c r="X61" s="2192"/>
      <c r="Y61" s="2192"/>
      <c r="Z61" s="168"/>
      <c r="AA61" s="2175"/>
    </row>
    <row r="62" spans="1:27" ht="12.75" customHeight="1" x14ac:dyDescent="0.15">
      <c r="A62" s="2188"/>
      <c r="B62" s="2189"/>
      <c r="C62" s="2189"/>
      <c r="D62" s="2189"/>
      <c r="E62" s="2189"/>
      <c r="F62" s="2190"/>
      <c r="G62" s="2188"/>
      <c r="H62" s="2189"/>
      <c r="I62" s="2189"/>
      <c r="J62" s="2189"/>
      <c r="K62" s="2189"/>
      <c r="L62" s="2189"/>
      <c r="M62" s="2189"/>
      <c r="N62" s="2189"/>
      <c r="O62" s="2189"/>
      <c r="P62" s="2190"/>
      <c r="Q62" s="2193"/>
      <c r="R62" s="2194"/>
      <c r="S62" s="2194"/>
      <c r="T62" s="2194"/>
      <c r="U62" s="169" t="s">
        <v>470</v>
      </c>
      <c r="V62" s="2193"/>
      <c r="W62" s="2194"/>
      <c r="X62" s="2194"/>
      <c r="Y62" s="2194"/>
      <c r="Z62" s="169" t="s">
        <v>470</v>
      </c>
      <c r="AA62" s="2175"/>
    </row>
    <row r="63" spans="1:27" ht="12.75" customHeight="1" x14ac:dyDescent="0.4">
      <c r="A63" s="2185"/>
      <c r="B63" s="2186"/>
      <c r="C63" s="2186"/>
      <c r="D63" s="2186"/>
      <c r="E63" s="2186"/>
      <c r="F63" s="2187"/>
      <c r="G63" s="2185"/>
      <c r="H63" s="2186"/>
      <c r="I63" s="2186"/>
      <c r="J63" s="2186"/>
      <c r="K63" s="2186"/>
      <c r="L63" s="2186"/>
      <c r="M63" s="2186"/>
      <c r="N63" s="2186"/>
      <c r="O63" s="2186"/>
      <c r="P63" s="2187"/>
      <c r="Q63" s="2191"/>
      <c r="R63" s="2192"/>
      <c r="S63" s="2192"/>
      <c r="T63" s="2192"/>
      <c r="U63" s="168"/>
      <c r="V63" s="2191"/>
      <c r="W63" s="2192"/>
      <c r="X63" s="2192"/>
      <c r="Y63" s="2192"/>
      <c r="Z63" s="168"/>
      <c r="AA63" s="2175"/>
    </row>
    <row r="64" spans="1:27" ht="12.75" customHeight="1" x14ac:dyDescent="0.15">
      <c r="A64" s="2188"/>
      <c r="B64" s="2189"/>
      <c r="C64" s="2189"/>
      <c r="D64" s="2189"/>
      <c r="E64" s="2189"/>
      <c r="F64" s="2190"/>
      <c r="G64" s="2188"/>
      <c r="H64" s="2189"/>
      <c r="I64" s="2189"/>
      <c r="J64" s="2189"/>
      <c r="K64" s="2189"/>
      <c r="L64" s="2189"/>
      <c r="M64" s="2189"/>
      <c r="N64" s="2189"/>
      <c r="O64" s="2189"/>
      <c r="P64" s="2190"/>
      <c r="Q64" s="2193"/>
      <c r="R64" s="2194"/>
      <c r="S64" s="2194"/>
      <c r="T64" s="2194"/>
      <c r="U64" s="169" t="s">
        <v>470</v>
      </c>
      <c r="V64" s="2193"/>
      <c r="W64" s="2194"/>
      <c r="X64" s="2194"/>
      <c r="Y64" s="2194"/>
      <c r="Z64" s="169" t="s">
        <v>470</v>
      </c>
      <c r="AA64" s="2175"/>
    </row>
    <row r="65" spans="1:27" ht="12.75" customHeight="1" x14ac:dyDescent="0.4">
      <c r="A65" s="2185"/>
      <c r="B65" s="2186"/>
      <c r="C65" s="2186"/>
      <c r="D65" s="2186"/>
      <c r="E65" s="2186"/>
      <c r="F65" s="2187"/>
      <c r="G65" s="2185"/>
      <c r="H65" s="2186"/>
      <c r="I65" s="2186"/>
      <c r="J65" s="2186"/>
      <c r="K65" s="2186"/>
      <c r="L65" s="2186"/>
      <c r="M65" s="2186"/>
      <c r="N65" s="2186"/>
      <c r="O65" s="2186"/>
      <c r="P65" s="2187"/>
      <c r="Q65" s="2191"/>
      <c r="R65" s="2192"/>
      <c r="S65" s="2192"/>
      <c r="T65" s="2192"/>
      <c r="U65" s="168"/>
      <c r="V65" s="2191"/>
      <c r="W65" s="2192"/>
      <c r="X65" s="2192"/>
      <c r="Y65" s="2192"/>
      <c r="Z65" s="168"/>
      <c r="AA65" s="2175"/>
    </row>
    <row r="66" spans="1:27" ht="12.75" customHeight="1" x14ac:dyDescent="0.15">
      <c r="A66" s="2188"/>
      <c r="B66" s="2189"/>
      <c r="C66" s="2189"/>
      <c r="D66" s="2189"/>
      <c r="E66" s="2189"/>
      <c r="F66" s="2190"/>
      <c r="G66" s="2188"/>
      <c r="H66" s="2189"/>
      <c r="I66" s="2189"/>
      <c r="J66" s="2189"/>
      <c r="K66" s="2189"/>
      <c r="L66" s="2189"/>
      <c r="M66" s="2189"/>
      <c r="N66" s="2189"/>
      <c r="O66" s="2189"/>
      <c r="P66" s="2190"/>
      <c r="Q66" s="2193"/>
      <c r="R66" s="2194"/>
      <c r="S66" s="2194"/>
      <c r="T66" s="2194"/>
      <c r="U66" s="169" t="s">
        <v>470</v>
      </c>
      <c r="V66" s="2193"/>
      <c r="W66" s="2194"/>
      <c r="X66" s="2194"/>
      <c r="Y66" s="2194"/>
      <c r="Z66" s="169" t="s">
        <v>470</v>
      </c>
      <c r="AA66" s="2175"/>
    </row>
    <row r="67" spans="1:27" ht="12.75" customHeight="1" x14ac:dyDescent="0.4">
      <c r="A67" s="2185"/>
      <c r="B67" s="2186"/>
      <c r="C67" s="2186"/>
      <c r="D67" s="2186"/>
      <c r="E67" s="2186"/>
      <c r="F67" s="2187"/>
      <c r="G67" s="2185"/>
      <c r="H67" s="2186"/>
      <c r="I67" s="2186"/>
      <c r="J67" s="2186"/>
      <c r="K67" s="2186"/>
      <c r="L67" s="2186"/>
      <c r="M67" s="2186"/>
      <c r="N67" s="2186"/>
      <c r="O67" s="2186"/>
      <c r="P67" s="2187"/>
      <c r="Q67" s="2227"/>
      <c r="R67" s="2228"/>
      <c r="S67" s="2228"/>
      <c r="T67" s="2228"/>
      <c r="U67" s="168"/>
      <c r="V67" s="2227"/>
      <c r="W67" s="2228"/>
      <c r="X67" s="2228"/>
      <c r="Y67" s="2228"/>
      <c r="Z67" s="168"/>
      <c r="AA67" s="2175"/>
    </row>
    <row r="68" spans="1:27" ht="12.75" customHeight="1" x14ac:dyDescent="0.15">
      <c r="A68" s="2188"/>
      <c r="B68" s="2189"/>
      <c r="C68" s="2189"/>
      <c r="D68" s="2189"/>
      <c r="E68" s="2189"/>
      <c r="F68" s="2190"/>
      <c r="G68" s="2188"/>
      <c r="H68" s="2189"/>
      <c r="I68" s="2189"/>
      <c r="J68" s="2189"/>
      <c r="K68" s="2189"/>
      <c r="L68" s="2189"/>
      <c r="M68" s="2189"/>
      <c r="N68" s="2189"/>
      <c r="O68" s="2189"/>
      <c r="P68" s="2190"/>
      <c r="Q68" s="2229"/>
      <c r="R68" s="2230"/>
      <c r="S68" s="2230"/>
      <c r="T68" s="2230"/>
      <c r="U68" s="169" t="s">
        <v>470</v>
      </c>
      <c r="V68" s="2229"/>
      <c r="W68" s="2230"/>
      <c r="X68" s="2230"/>
      <c r="Y68" s="2230"/>
      <c r="Z68" s="169" t="s">
        <v>470</v>
      </c>
      <c r="AA68" s="2175"/>
    </row>
    <row r="69" spans="1:27" ht="5.25" customHeight="1" thickBot="1" x14ac:dyDescent="0.45">
      <c r="A69" s="170"/>
      <c r="B69" s="170"/>
      <c r="C69" s="170"/>
      <c r="D69" s="170"/>
      <c r="E69" s="171"/>
      <c r="F69" s="171"/>
      <c r="G69" s="171"/>
      <c r="H69" s="171"/>
      <c r="I69" s="172"/>
      <c r="J69" s="172"/>
      <c r="K69" s="172"/>
      <c r="L69" s="172"/>
      <c r="M69" s="172"/>
      <c r="N69" s="172"/>
      <c r="O69" s="172"/>
      <c r="P69" s="172"/>
      <c r="Q69" s="173"/>
      <c r="R69" s="173"/>
      <c r="S69" s="173"/>
      <c r="T69" s="173"/>
      <c r="U69" s="159"/>
      <c r="V69" s="174"/>
      <c r="W69" s="174"/>
      <c r="X69" s="174"/>
      <c r="Y69" s="174"/>
      <c r="Z69" s="175"/>
    </row>
    <row r="70" spans="1:27" ht="14.25" customHeight="1" x14ac:dyDescent="0.4">
      <c r="A70" s="2231" t="s">
        <v>461</v>
      </c>
      <c r="B70" s="2232"/>
      <c r="C70" s="2232"/>
      <c r="D70" s="2232"/>
      <c r="E70" s="2232"/>
      <c r="F70" s="2232"/>
      <c r="G70" s="2232"/>
      <c r="H70" s="2232"/>
      <c r="I70" s="2232"/>
      <c r="J70" s="2232"/>
      <c r="K70" s="2232"/>
      <c r="L70" s="2232"/>
      <c r="M70" s="2232"/>
      <c r="N70" s="2232"/>
      <c r="O70" s="2232"/>
      <c r="P70" s="2232"/>
      <c r="Q70" s="2235" t="s">
        <v>469</v>
      </c>
      <c r="R70" s="2237">
        <f>SUM(Q29:T68)</f>
        <v>0</v>
      </c>
      <c r="S70" s="2238"/>
      <c r="T70" s="2238"/>
      <c r="U70" s="176"/>
      <c r="V70" s="2235" t="s">
        <v>471</v>
      </c>
      <c r="W70" s="2237">
        <f>SUM(V29:Y68)</f>
        <v>0</v>
      </c>
      <c r="X70" s="2238"/>
      <c r="Y70" s="2238"/>
      <c r="Z70" s="177"/>
    </row>
    <row r="71" spans="1:27" ht="14.25" customHeight="1" x14ac:dyDescent="0.15">
      <c r="A71" s="2233"/>
      <c r="B71" s="2234"/>
      <c r="C71" s="2234"/>
      <c r="D71" s="2234"/>
      <c r="E71" s="2234"/>
      <c r="F71" s="2234"/>
      <c r="G71" s="2234"/>
      <c r="H71" s="2234"/>
      <c r="I71" s="2234"/>
      <c r="J71" s="2234"/>
      <c r="K71" s="2234"/>
      <c r="L71" s="2234"/>
      <c r="M71" s="2234"/>
      <c r="N71" s="2234"/>
      <c r="O71" s="2234"/>
      <c r="P71" s="2234"/>
      <c r="Q71" s="2236"/>
      <c r="R71" s="2239"/>
      <c r="S71" s="2239"/>
      <c r="T71" s="2239"/>
      <c r="U71" s="178" t="s">
        <v>470</v>
      </c>
      <c r="V71" s="2236"/>
      <c r="W71" s="2239"/>
      <c r="X71" s="2239"/>
      <c r="Y71" s="2239"/>
      <c r="Z71" s="179" t="s">
        <v>470</v>
      </c>
    </row>
    <row r="72" spans="1:27" x14ac:dyDescent="0.4">
      <c r="R72" s="2225" t="s">
        <v>104</v>
      </c>
      <c r="S72" s="2225"/>
      <c r="T72" s="2225"/>
      <c r="U72" s="2225"/>
      <c r="W72" s="2225" t="s">
        <v>472</v>
      </c>
      <c r="X72" s="2225"/>
      <c r="Y72" s="2225"/>
      <c r="Z72" s="2225"/>
    </row>
    <row r="73" spans="1:27" ht="29.25" customHeight="1" x14ac:dyDescent="0.4">
      <c r="A73" s="2043" t="s">
        <v>595</v>
      </c>
      <c r="B73" s="2043"/>
      <c r="C73" s="2043"/>
      <c r="D73" s="2043"/>
      <c r="E73" s="2043"/>
      <c r="F73" s="2043"/>
      <c r="G73" s="251" t="s">
        <v>219</v>
      </c>
      <c r="H73" s="2179">
        <f>R70</f>
        <v>0</v>
      </c>
      <c r="I73" s="2180"/>
      <c r="J73" s="2180"/>
      <c r="K73" s="204" t="s">
        <v>594</v>
      </c>
      <c r="R73" s="2226"/>
      <c r="S73" s="2226"/>
      <c r="T73" s="2226"/>
      <c r="U73" s="2226"/>
      <c r="W73" s="2226"/>
      <c r="X73" s="2226"/>
      <c r="Y73" s="2226"/>
      <c r="Z73" s="2226"/>
    </row>
    <row r="74" spans="1:27" ht="29.25" customHeight="1" x14ac:dyDescent="0.4">
      <c r="A74" s="2176" t="s">
        <v>597</v>
      </c>
      <c r="B74" s="2177"/>
      <c r="C74" s="2177"/>
      <c r="D74" s="2177"/>
      <c r="E74" s="2177"/>
      <c r="F74" s="2177"/>
      <c r="G74" s="251" t="s">
        <v>598</v>
      </c>
      <c r="H74" s="2179">
        <f>W70</f>
        <v>0</v>
      </c>
      <c r="I74" s="2180"/>
      <c r="J74" s="2180"/>
      <c r="K74" s="204" t="s">
        <v>594</v>
      </c>
      <c r="M74" s="2132" t="str">
        <f>IF(H76&lt;=0,"※セルフメディケーション制税
の対象外です。","")</f>
        <v>※セルフメディケーション制税
の対象外です。</v>
      </c>
      <c r="N74" s="2132"/>
      <c r="O74" s="2132"/>
      <c r="P74" s="2132"/>
      <c r="Q74" s="2132"/>
      <c r="R74" s="2132"/>
      <c r="S74" s="2132"/>
      <c r="T74" s="2132"/>
      <c r="U74" s="2132"/>
      <c r="V74" s="2132"/>
      <c r="W74" s="2132"/>
      <c r="X74" s="2132"/>
      <c r="Y74" s="2132"/>
      <c r="Z74" s="2132"/>
    </row>
    <row r="75" spans="1:27" ht="29.25" customHeight="1" thickBot="1" x14ac:dyDescent="0.45">
      <c r="A75" s="2043" t="s">
        <v>596</v>
      </c>
      <c r="B75" s="2043"/>
      <c r="C75" s="2043"/>
      <c r="D75" s="2043"/>
      <c r="E75" s="2043"/>
      <c r="F75" s="2043"/>
      <c r="G75" s="251" t="s">
        <v>599</v>
      </c>
      <c r="H75" s="2181">
        <f>MAX(H73-H74,0)</f>
        <v>0</v>
      </c>
      <c r="I75" s="2182"/>
      <c r="J75" s="2182"/>
      <c r="K75" s="252" t="s">
        <v>594</v>
      </c>
      <c r="M75" s="2132"/>
      <c r="N75" s="2132"/>
      <c r="O75" s="2132"/>
      <c r="P75" s="2132"/>
      <c r="Q75" s="2132"/>
      <c r="R75" s="2132"/>
      <c r="S75" s="2132"/>
      <c r="T75" s="2132"/>
      <c r="U75" s="2132"/>
      <c r="V75" s="2132"/>
      <c r="W75" s="2132"/>
      <c r="X75" s="2132"/>
      <c r="Y75" s="2132"/>
      <c r="Z75" s="2132"/>
    </row>
    <row r="76" spans="1:27" ht="35.25" customHeight="1" thickBot="1" x14ac:dyDescent="0.45">
      <c r="A76" s="2178" t="s">
        <v>600</v>
      </c>
      <c r="B76" s="2043"/>
      <c r="C76" s="2043"/>
      <c r="D76" s="2043"/>
      <c r="E76" s="2043"/>
      <c r="F76" s="2043"/>
      <c r="G76" s="121" t="s">
        <v>443</v>
      </c>
      <c r="H76" s="2183">
        <f>MAX(IF(H75-12000&gt;88000,88000,H75-12000),0)</f>
        <v>0</v>
      </c>
      <c r="I76" s="2184"/>
      <c r="J76" s="2184"/>
      <c r="K76" s="253" t="s">
        <v>594</v>
      </c>
      <c r="M76" s="2132" t="str">
        <f>IF(H78&lt;=0,"※医療費控除との併用はできません。","")</f>
        <v>※医療費控除との併用はできません。</v>
      </c>
      <c r="N76" s="2132"/>
      <c r="O76" s="2132"/>
      <c r="P76" s="2132"/>
      <c r="Q76" s="2132"/>
      <c r="R76" s="2132"/>
      <c r="S76" s="2132"/>
      <c r="T76" s="2132"/>
      <c r="U76" s="2132"/>
      <c r="V76" s="2132"/>
      <c r="W76" s="2132"/>
      <c r="X76" s="2132"/>
      <c r="Y76" s="2132"/>
      <c r="Z76" s="2132"/>
    </row>
    <row r="77" spans="1:27" ht="10.5" customHeight="1" x14ac:dyDescent="0.4">
      <c r="N77" s="403"/>
      <c r="O77" s="403"/>
      <c r="P77" s="403"/>
      <c r="Q77" s="403"/>
      <c r="R77" s="403"/>
      <c r="S77" s="403"/>
      <c r="T77" s="403"/>
      <c r="U77" s="403"/>
      <c r="V77" s="403"/>
      <c r="W77" s="403"/>
      <c r="X77" s="403"/>
      <c r="Y77" s="403"/>
      <c r="Z77" s="208"/>
    </row>
    <row r="78" spans="1:27" ht="9" customHeight="1" x14ac:dyDescent="0.4">
      <c r="R78" s="208"/>
      <c r="S78" s="208"/>
      <c r="T78" s="208"/>
      <c r="U78" s="208"/>
      <c r="W78" s="208"/>
      <c r="X78" s="208"/>
      <c r="Y78" s="208"/>
      <c r="Z78" s="208"/>
    </row>
    <row r="79" spans="1:27" ht="9" customHeight="1" x14ac:dyDescent="0.4"/>
    <row r="80" spans="1:27" ht="19.5" x14ac:dyDescent="0.4">
      <c r="S80" s="2" t="s">
        <v>82</v>
      </c>
    </row>
  </sheetData>
  <sheetProtection password="F446" sheet="1" objects="1" scenarios="1"/>
  <mergeCells count="123">
    <mergeCell ref="M74:Z75"/>
    <mergeCell ref="A65:F66"/>
    <mergeCell ref="G65:P66"/>
    <mergeCell ref="Q65:T66"/>
    <mergeCell ref="V65:Y66"/>
    <mergeCell ref="R72:U73"/>
    <mergeCell ref="W72:Z73"/>
    <mergeCell ref="A67:F68"/>
    <mergeCell ref="G67:P68"/>
    <mergeCell ref="Q67:T68"/>
    <mergeCell ref="V67:Y68"/>
    <mergeCell ref="A70:P71"/>
    <mergeCell ref="Q70:Q71"/>
    <mergeCell ref="R70:T71"/>
    <mergeCell ref="V70:V71"/>
    <mergeCell ref="W70:Y71"/>
    <mergeCell ref="A59:F60"/>
    <mergeCell ref="G59:P60"/>
    <mergeCell ref="Q59:T60"/>
    <mergeCell ref="V59:Y60"/>
    <mergeCell ref="A61:F62"/>
    <mergeCell ref="G61:P62"/>
    <mergeCell ref="Q61:T62"/>
    <mergeCell ref="V61:Y62"/>
    <mergeCell ref="A63:F64"/>
    <mergeCell ref="G63:P64"/>
    <mergeCell ref="Q63:T64"/>
    <mergeCell ref="V63:Y64"/>
    <mergeCell ref="A53:F54"/>
    <mergeCell ref="G53:P54"/>
    <mergeCell ref="Q53:T54"/>
    <mergeCell ref="V53:Y54"/>
    <mergeCell ref="A55:F56"/>
    <mergeCell ref="G55:P56"/>
    <mergeCell ref="Q55:T56"/>
    <mergeCell ref="V55:Y56"/>
    <mergeCell ref="A57:F58"/>
    <mergeCell ref="G57:P58"/>
    <mergeCell ref="Q57:T58"/>
    <mergeCell ref="V57:Y58"/>
    <mergeCell ref="A47:F48"/>
    <mergeCell ref="G47:P48"/>
    <mergeCell ref="Q47:T48"/>
    <mergeCell ref="V47:Y48"/>
    <mergeCell ref="A49:F50"/>
    <mergeCell ref="G49:P50"/>
    <mergeCell ref="Q49:T50"/>
    <mergeCell ref="V49:Y50"/>
    <mergeCell ref="A51:F52"/>
    <mergeCell ref="G51:P52"/>
    <mergeCell ref="Q51:T52"/>
    <mergeCell ref="V51:Y52"/>
    <mergeCell ref="A41:F42"/>
    <mergeCell ref="G41:P42"/>
    <mergeCell ref="Q41:T42"/>
    <mergeCell ref="V41:Y42"/>
    <mergeCell ref="A43:F44"/>
    <mergeCell ref="G43:P44"/>
    <mergeCell ref="Q43:T44"/>
    <mergeCell ref="V43:Y44"/>
    <mergeCell ref="A45:F46"/>
    <mergeCell ref="G45:P46"/>
    <mergeCell ref="Q45:T46"/>
    <mergeCell ref="V45:Y46"/>
    <mergeCell ref="Q27:U28"/>
    <mergeCell ref="V27:Z28"/>
    <mergeCell ref="A29:F30"/>
    <mergeCell ref="G29:P30"/>
    <mergeCell ref="Q29:T30"/>
    <mergeCell ref="V29:Y30"/>
    <mergeCell ref="V37:Y38"/>
    <mergeCell ref="A39:F40"/>
    <mergeCell ref="G39:P40"/>
    <mergeCell ref="Q39:T40"/>
    <mergeCell ref="V39:Y40"/>
    <mergeCell ref="G37:P38"/>
    <mergeCell ref="Q37:T38"/>
    <mergeCell ref="Q35:T36"/>
    <mergeCell ref="V35:Y36"/>
    <mergeCell ref="A37:F38"/>
    <mergeCell ref="E9:F9"/>
    <mergeCell ref="G9:H9"/>
    <mergeCell ref="R11:S12"/>
    <mergeCell ref="T11:Z12"/>
    <mergeCell ref="A16:F19"/>
    <mergeCell ref="G16:G17"/>
    <mergeCell ref="H16:J17"/>
    <mergeCell ref="K16:K17"/>
    <mergeCell ref="L16:M17"/>
    <mergeCell ref="N16:N17"/>
    <mergeCell ref="O16:Q17"/>
    <mergeCell ref="G18:G19"/>
    <mergeCell ref="H18:J19"/>
    <mergeCell ref="K18:K19"/>
    <mergeCell ref="L18:M19"/>
    <mergeCell ref="N18:N19"/>
    <mergeCell ref="O18:Q19"/>
    <mergeCell ref="C11:D12"/>
    <mergeCell ref="E11:O12"/>
    <mergeCell ref="A20:F22"/>
    <mergeCell ref="G20:Q22"/>
    <mergeCell ref="A27:F28"/>
    <mergeCell ref="M76:Z76"/>
    <mergeCell ref="AA27:AA68"/>
    <mergeCell ref="A73:F73"/>
    <mergeCell ref="A74:F74"/>
    <mergeCell ref="A75:F75"/>
    <mergeCell ref="A76:F76"/>
    <mergeCell ref="H73:J73"/>
    <mergeCell ref="H74:J74"/>
    <mergeCell ref="H75:J75"/>
    <mergeCell ref="H76:J76"/>
    <mergeCell ref="A31:F32"/>
    <mergeCell ref="G31:P32"/>
    <mergeCell ref="Q31:T32"/>
    <mergeCell ref="V31:Y32"/>
    <mergeCell ref="A33:F34"/>
    <mergeCell ref="G33:P34"/>
    <mergeCell ref="Q33:T34"/>
    <mergeCell ref="V33:Y34"/>
    <mergeCell ref="A35:F36"/>
    <mergeCell ref="G35:P36"/>
    <mergeCell ref="G27:P28"/>
  </mergeCells>
  <phoneticPr fontId="3"/>
  <conditionalFormatting sqref="Q70:R70 V70:W70">
    <cfRule type="cellIs" dxfId="5" priority="6" operator="equal">
      <formula>0</formula>
    </cfRule>
  </conditionalFormatting>
  <conditionalFormatting sqref="G16:Q22">
    <cfRule type="containsBlanks" dxfId="4" priority="5">
      <formula>LEN(TRIM(G16))=0</formula>
    </cfRule>
  </conditionalFormatting>
  <conditionalFormatting sqref="A29:T68 V29:Y68">
    <cfRule type="containsBlanks" dxfId="3" priority="4">
      <formula>LEN(TRIM(A29))=0</formula>
    </cfRule>
  </conditionalFormatting>
  <conditionalFormatting sqref="H76:K76">
    <cfRule type="expression" dxfId="2" priority="3">
      <formula>$H$76&gt;1</formula>
    </cfRule>
  </conditionalFormatting>
  <conditionalFormatting sqref="M74">
    <cfRule type="expression" dxfId="1" priority="2">
      <formula>M74&lt;&gt;""</formula>
    </cfRule>
  </conditionalFormatting>
  <conditionalFormatting sqref="M76">
    <cfRule type="expression" dxfId="0" priority="1">
      <formula>M76&lt;&gt;""</formula>
    </cfRule>
  </conditionalFormatting>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9" r:id="rId4" name="Check Box 7">
              <controlPr defaultSize="0" autoFill="0" autoLine="0" autoPict="0">
                <anchor moveWithCells="1">
                  <from>
                    <xdr:col>6</xdr:col>
                    <xdr:colOff>85725</xdr:colOff>
                    <xdr:row>15</xdr:row>
                    <xdr:rowOff>28575</xdr:rowOff>
                  </from>
                  <to>
                    <xdr:col>7</xdr:col>
                    <xdr:colOff>152400</xdr:colOff>
                    <xdr:row>17</xdr:row>
                    <xdr:rowOff>57150</xdr:rowOff>
                  </to>
                </anchor>
              </controlPr>
            </control>
          </mc:Choice>
        </mc:AlternateContent>
        <mc:AlternateContent xmlns:mc="http://schemas.openxmlformats.org/markup-compatibility/2006">
          <mc:Choice Requires="x14">
            <control shapeId="23560" r:id="rId5" name="Check Box 8">
              <controlPr defaultSize="0" autoFill="0" autoLine="0" autoPict="0">
                <anchor moveWithCells="1">
                  <from>
                    <xdr:col>6</xdr:col>
                    <xdr:colOff>85725</xdr:colOff>
                    <xdr:row>17</xdr:row>
                    <xdr:rowOff>28575</xdr:rowOff>
                  </from>
                  <to>
                    <xdr:col>7</xdr:col>
                    <xdr:colOff>161925</xdr:colOff>
                    <xdr:row>19</xdr:row>
                    <xdr:rowOff>57150</xdr:rowOff>
                  </to>
                </anchor>
              </controlPr>
            </control>
          </mc:Choice>
        </mc:AlternateContent>
        <mc:AlternateContent xmlns:mc="http://schemas.openxmlformats.org/markup-compatibility/2006">
          <mc:Choice Requires="x14">
            <control shapeId="23561" r:id="rId6" name="Check Box 9">
              <controlPr defaultSize="0" autoFill="0" autoLine="0" autoPict="0">
                <anchor moveWithCells="1">
                  <from>
                    <xdr:col>10</xdr:col>
                    <xdr:colOff>85725</xdr:colOff>
                    <xdr:row>15</xdr:row>
                    <xdr:rowOff>28575</xdr:rowOff>
                  </from>
                  <to>
                    <xdr:col>11</xdr:col>
                    <xdr:colOff>133350</xdr:colOff>
                    <xdr:row>17</xdr:row>
                    <xdr:rowOff>57150</xdr:rowOff>
                  </to>
                </anchor>
              </controlPr>
            </control>
          </mc:Choice>
        </mc:AlternateContent>
        <mc:AlternateContent xmlns:mc="http://schemas.openxmlformats.org/markup-compatibility/2006">
          <mc:Choice Requires="x14">
            <control shapeId="23562" r:id="rId7" name="Check Box 10">
              <controlPr defaultSize="0" autoFill="0" autoLine="0" autoPict="0">
                <anchor moveWithCells="1">
                  <from>
                    <xdr:col>10</xdr:col>
                    <xdr:colOff>85725</xdr:colOff>
                    <xdr:row>17</xdr:row>
                    <xdr:rowOff>19050</xdr:rowOff>
                  </from>
                  <to>
                    <xdr:col>11</xdr:col>
                    <xdr:colOff>133350</xdr:colOff>
                    <xdr:row>19</xdr:row>
                    <xdr:rowOff>47625</xdr:rowOff>
                  </to>
                </anchor>
              </controlPr>
            </control>
          </mc:Choice>
        </mc:AlternateContent>
        <mc:AlternateContent xmlns:mc="http://schemas.openxmlformats.org/markup-compatibility/2006">
          <mc:Choice Requires="x14">
            <control shapeId="23563" r:id="rId8" name="Check Box 11">
              <controlPr defaultSize="0" autoFill="0" autoLine="0" autoPict="0">
                <anchor moveWithCells="1">
                  <from>
                    <xdr:col>13</xdr:col>
                    <xdr:colOff>104775</xdr:colOff>
                    <xdr:row>15</xdr:row>
                    <xdr:rowOff>28575</xdr:rowOff>
                  </from>
                  <to>
                    <xdr:col>14</xdr:col>
                    <xdr:colOff>104775</xdr:colOff>
                    <xdr:row>17</xdr:row>
                    <xdr:rowOff>57150</xdr:rowOff>
                  </to>
                </anchor>
              </controlPr>
            </control>
          </mc:Choice>
        </mc:AlternateContent>
        <mc:AlternateContent xmlns:mc="http://schemas.openxmlformats.org/markup-compatibility/2006">
          <mc:Choice Requires="x14">
            <control shapeId="23564" r:id="rId9" name="Check Box 12">
              <controlPr defaultSize="0" autoFill="0" autoLine="0" autoPict="0">
                <anchor moveWithCells="1">
                  <from>
                    <xdr:col>13</xdr:col>
                    <xdr:colOff>114300</xdr:colOff>
                    <xdr:row>17</xdr:row>
                    <xdr:rowOff>28575</xdr:rowOff>
                  </from>
                  <to>
                    <xdr:col>14</xdr:col>
                    <xdr:colOff>104775</xdr:colOff>
                    <xdr:row>19</xdr:row>
                    <xdr:rowOff>47625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zoomScale="124" zoomScaleNormal="124" workbookViewId="0">
      <selection activeCell="O7" sqref="O7"/>
    </sheetView>
  </sheetViews>
  <sheetFormatPr defaultColWidth="5.25" defaultRowHeight="18.75" x14ac:dyDescent="0.4"/>
  <cols>
    <col min="1" max="1" width="3.625" style="405" customWidth="1"/>
    <col min="2" max="16384" width="5.25" style="405"/>
  </cols>
  <sheetData/>
  <sheetProtection password="F446" sheet="1" objects="1" scenarios="1"/>
  <phoneticPr fontId="3"/>
  <pageMargins left="0.7" right="0.7" top="0.75" bottom="0.75" header="0.3" footer="0.3"/>
  <pageSetup paperSize="9" orientation="portrait"/>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zoomScale="95" zoomScaleNormal="95" workbookViewId="0">
      <selection activeCell="T4" sqref="T4"/>
    </sheetView>
  </sheetViews>
  <sheetFormatPr defaultColWidth="4.25" defaultRowHeight="18.75" x14ac:dyDescent="0.4"/>
  <cols>
    <col min="1" max="18" width="4.25" style="405"/>
    <col min="19" max="21" width="2.75" style="405" customWidth="1"/>
    <col min="22" max="16384" width="4.25" style="405"/>
  </cols>
  <sheetData/>
  <sheetProtection password="F446" sheet="1" objects="1" scenarios="1"/>
  <phoneticPr fontId="3"/>
  <pageMargins left="0.7" right="0.7" top="0.75" bottom="0.75" header="0.3" footer="0.3"/>
  <pageSetup paperSize="9" orientation="portrait"/>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zoomScale="86" zoomScaleNormal="86" workbookViewId="0">
      <selection activeCell="C5" sqref="C5"/>
    </sheetView>
  </sheetViews>
  <sheetFormatPr defaultColWidth="4.125" defaultRowHeight="18.75" x14ac:dyDescent="0.4"/>
  <cols>
    <col min="1" max="16384" width="4.125" style="405"/>
  </cols>
  <sheetData/>
  <sheetProtection password="F446" sheet="1" objects="1" scenarios="1"/>
  <phoneticPr fontId="3"/>
  <pageMargins left="0.7" right="0.7" top="0.75" bottom="0.75" header="0.3" footer="0.3"/>
  <pageSetup paperSize="9" orientation="portrait"/>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zoomScale="93" zoomScaleNormal="93" workbookViewId="0">
      <selection activeCell="E32" sqref="E32"/>
    </sheetView>
  </sheetViews>
  <sheetFormatPr defaultColWidth="5.375" defaultRowHeight="18.75" x14ac:dyDescent="0.4"/>
  <cols>
    <col min="1" max="16384" width="5.375" style="405"/>
  </cols>
  <sheetData/>
  <sheetProtection password="F446" sheet="1" objects="1" scenarios="1"/>
  <phoneticPr fontId="3"/>
  <pageMargins left="0.7" right="0.7" top="0.75" bottom="0.75" header="0.3" footer="0.3"/>
  <pageSetup paperSize="9" orientation="portrait"/>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zoomScale="87" zoomScaleNormal="87" workbookViewId="0">
      <selection activeCell="V26" sqref="V26"/>
    </sheetView>
  </sheetViews>
  <sheetFormatPr defaultColWidth="5.125" defaultRowHeight="18.75" x14ac:dyDescent="0.4"/>
  <cols>
    <col min="1" max="16384" width="5.125" style="405"/>
  </cols>
  <sheetData/>
  <sheetProtection password="F446" sheet="1" objects="1" scenarios="1"/>
  <phoneticPr fontId="81"/>
  <pageMargins left="0.7" right="0.7" top="0.75" bottom="0.75" header="0.3" footer="0.3"/>
  <pageSetup paperSize="9" orientation="portrait" copies="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zoomScale="86" zoomScaleNormal="86" workbookViewId="0">
      <selection activeCell="U39" sqref="U39"/>
    </sheetView>
  </sheetViews>
  <sheetFormatPr defaultColWidth="4.75" defaultRowHeight="18.75" x14ac:dyDescent="0.4"/>
  <cols>
    <col min="1" max="16384" width="4.75" style="405"/>
  </cols>
  <sheetData/>
  <sheetProtection password="F446" sheet="1" objects="1" scenarios="1"/>
  <phoneticPr fontId="3"/>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5:L19"/>
  <sheetViews>
    <sheetView workbookViewId="0">
      <selection activeCell="A5" sqref="A5:L5"/>
    </sheetView>
  </sheetViews>
  <sheetFormatPr defaultRowHeight="18.75" x14ac:dyDescent="0.4"/>
  <cols>
    <col min="1" max="1" width="8.375" style="1" customWidth="1"/>
    <col min="2" max="2" width="9" style="1" customWidth="1"/>
    <col min="3" max="16384" width="9" style="1"/>
  </cols>
  <sheetData>
    <row r="5" spans="1:12" ht="24" x14ac:dyDescent="0.4">
      <c r="A5" s="543" t="s">
        <v>812</v>
      </c>
      <c r="B5" s="543"/>
      <c r="C5" s="543"/>
      <c r="D5" s="543"/>
      <c r="E5" s="543"/>
      <c r="F5" s="543"/>
      <c r="G5" s="543"/>
      <c r="H5" s="543"/>
      <c r="I5" s="543"/>
      <c r="J5" s="543"/>
      <c r="K5" s="543"/>
      <c r="L5" s="543"/>
    </row>
    <row r="19" spans="6:6" x14ac:dyDescent="0.4">
      <c r="F19" s="180"/>
    </row>
  </sheetData>
  <sheetProtection algorithmName="SHA-512" hashValue="QvOwoyDBwf42YIebzSCBgT/OqihHqpE/0lc0JmuYF9WqA1VvoTB5WJhKlYdJUHcryuSz4HNVixOSJpTAQIoy5Q==" saltValue="NctcBJ3S+Cd2Xy2BBQdfmg==" spinCount="100000" sheet="1" objects="1" scenarios="1"/>
  <mergeCells count="1">
    <mergeCell ref="A5:L5"/>
  </mergeCells>
  <phoneticPr fontId="3"/>
  <pageMargins left="0.7" right="0.7" top="0.75" bottom="0.75" header="0.3" footer="0.3"/>
  <pageSetup paperSize="9" orientation="portrait"/>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zoomScale="95" zoomScaleNormal="95" workbookViewId="0">
      <selection activeCell="P38" sqref="P38"/>
    </sheetView>
  </sheetViews>
  <sheetFormatPr defaultColWidth="3.25" defaultRowHeight="18.75" x14ac:dyDescent="0.4"/>
  <cols>
    <col min="1" max="16384" width="3.25" style="405"/>
  </cols>
  <sheetData/>
  <sheetProtection password="F446" sheet="1" objects="1" scenarios="1"/>
  <phoneticPr fontId="3"/>
  <pageMargins left="0.7" right="0.7" top="0.75" bottom="0.75" header="0.3" footer="0.3"/>
  <pageSetup paperSize="9" orientation="portrait"/>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zoomScale="89" zoomScaleNormal="89" workbookViewId="0">
      <selection activeCell="AC22" sqref="AC22"/>
    </sheetView>
  </sheetViews>
  <sheetFormatPr defaultColWidth="4.125" defaultRowHeight="18.75" x14ac:dyDescent="0.4"/>
  <cols>
    <col min="1" max="16384" width="4.125" style="405"/>
  </cols>
  <sheetData/>
  <sheetProtection password="F446" sheet="1" objects="1" scenarios="1"/>
  <phoneticPr fontId="3"/>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5:G24"/>
  <sheetViews>
    <sheetView workbookViewId="0"/>
  </sheetViews>
  <sheetFormatPr defaultRowHeight="18.75" x14ac:dyDescent="0.4"/>
  <cols>
    <col min="1" max="1" width="7.125" style="1" customWidth="1"/>
    <col min="2" max="2" width="9" style="1" customWidth="1"/>
    <col min="3" max="16384" width="9" style="1"/>
  </cols>
  <sheetData>
    <row r="5" spans="1:1" ht="24" x14ac:dyDescent="0.4">
      <c r="A5" s="266" t="s">
        <v>813</v>
      </c>
    </row>
    <row r="6" spans="1:1" s="405" customFormat="1" ht="18.75" customHeight="1" x14ac:dyDescent="0.4">
      <c r="A6" s="266"/>
    </row>
    <row r="24" spans="3:7" ht="19.5" x14ac:dyDescent="0.4">
      <c r="C24" s="4"/>
      <c r="G24" s="4"/>
    </row>
  </sheetData>
  <sheetProtection algorithmName="SHA-512" hashValue="gtiJ0e5lSShkHGLB3TkG5jiQYrgAzL2gs4l78zreXaN9vuCKHZFfTdhyoMEyOtEFywkyzFBqXi6rYgwzsgujjg==" saltValue="T5AKbLVJrMUsfkGeKRAPGg==" spinCount="100000" sheet="1" objects="1" scenarios="1"/>
  <phoneticPr fontId="3"/>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65"/>
  <sheetViews>
    <sheetView workbookViewId="0">
      <selection activeCell="E7" sqref="E7"/>
    </sheetView>
  </sheetViews>
  <sheetFormatPr defaultRowHeight="17.25" customHeight="1" x14ac:dyDescent="0.4"/>
  <cols>
    <col min="1" max="3" width="3.875" customWidth="1"/>
    <col min="4" max="4" width="23.25" style="236" customWidth="1"/>
    <col min="5" max="5" width="30.375" customWidth="1"/>
    <col min="6" max="6" width="19.625" customWidth="1"/>
    <col min="7" max="7" width="18.375" customWidth="1"/>
    <col min="8" max="9" width="16.875" customWidth="1"/>
    <col min="10" max="10" width="13.5" customWidth="1"/>
    <col min="11" max="12" width="14.5" customWidth="1"/>
    <col min="13" max="13" width="16.5" customWidth="1"/>
    <col min="14" max="15" width="12" customWidth="1"/>
  </cols>
  <sheetData>
    <row r="1" spans="1:13" ht="21.75" customHeight="1" x14ac:dyDescent="0.4">
      <c r="A1" s="312" t="s">
        <v>527</v>
      </c>
    </row>
    <row r="2" spans="1:13" ht="17.25" customHeight="1" x14ac:dyDescent="0.4">
      <c r="A2" s="296" t="s">
        <v>536</v>
      </c>
      <c r="B2" s="296"/>
      <c r="C2" s="296"/>
      <c r="D2" s="301"/>
      <c r="E2" s="296"/>
      <c r="F2" s="296"/>
      <c r="G2" s="296"/>
      <c r="H2" s="296"/>
      <c r="I2" s="296"/>
    </row>
    <row r="3" spans="1:13" ht="17.25" customHeight="1" x14ac:dyDescent="0.4">
      <c r="C3" s="235">
        <v>1</v>
      </c>
      <c r="D3" s="237" t="s">
        <v>530</v>
      </c>
      <c r="E3" s="284" t="str">
        <f>CONCATENATE(IF(個人情報!D10="","",個人情報!D10))</f>
        <v/>
      </c>
    </row>
    <row r="4" spans="1:13" ht="17.25" customHeight="1" x14ac:dyDescent="0.4">
      <c r="C4" s="235">
        <v>2</v>
      </c>
      <c r="D4" s="237" t="s">
        <v>531</v>
      </c>
      <c r="E4" s="284" t="str">
        <f>CONCATENATE(IF(個人情報!D11="","",個人情報!D11))</f>
        <v/>
      </c>
      <c r="K4" s="360"/>
      <c r="L4" s="360"/>
    </row>
    <row r="5" spans="1:13" ht="17.25" customHeight="1" x14ac:dyDescent="0.4">
      <c r="C5" s="235">
        <v>3</v>
      </c>
      <c r="D5" s="237" t="s">
        <v>532</v>
      </c>
      <c r="E5" s="361" t="str">
        <f>TEXT(条件!C2,"ge.m.d")</f>
        <v>年月日</v>
      </c>
      <c r="M5" s="362"/>
    </row>
    <row r="6" spans="1:13" ht="17.25" customHeight="1" x14ac:dyDescent="0.4">
      <c r="C6" s="235">
        <v>4</v>
      </c>
      <c r="D6" s="237" t="s">
        <v>528</v>
      </c>
      <c r="E6" s="284" t="str">
        <f>CONCATENATE(IF(個人情報!D14="","",個人情報!D14))</f>
        <v/>
      </c>
      <c r="M6" s="363"/>
    </row>
    <row r="7" spans="1:13" ht="17.25" customHeight="1" x14ac:dyDescent="0.4">
      <c r="C7" s="235">
        <v>5</v>
      </c>
      <c r="D7" s="237" t="s">
        <v>529</v>
      </c>
      <c r="E7" s="352" t="str">
        <f>CONCATENATE(IF(IF(個人情報!M15=TRUE,"同上",個人情報!D16)="","",IF(個人情報!M15=TRUE,"同上",個人情報!D16)))</f>
        <v/>
      </c>
    </row>
    <row r="8" spans="1:13" ht="17.25" customHeight="1" x14ac:dyDescent="0.4">
      <c r="C8" s="235">
        <v>6</v>
      </c>
      <c r="D8" s="237" t="s">
        <v>533</v>
      </c>
      <c r="E8" s="284" t="str">
        <f>CONCATENATE(IF(個人情報!$D$13&amp;個人情報!$H$13&amp;個人情報!$L$13="","",個人情報!$D$13&amp;"－"&amp;個人情報!$H$13&amp;"－"&amp;個人情報!$L$13))</f>
        <v/>
      </c>
    </row>
    <row r="9" spans="1:13" ht="17.25" customHeight="1" x14ac:dyDescent="0.4">
      <c r="C9" s="235">
        <v>7</v>
      </c>
      <c r="D9" s="237" t="s">
        <v>534</v>
      </c>
      <c r="E9" s="285" t="str">
        <f>CONCATENATE(IF(個人情報!D17="","",ASC(個人情報!D17)))</f>
        <v/>
      </c>
    </row>
    <row r="10" spans="1:13" ht="17.25" customHeight="1" x14ac:dyDescent="0.4">
      <c r="C10" s="267"/>
      <c r="D10" s="268"/>
      <c r="E10" s="351"/>
    </row>
    <row r="11" spans="1:13" ht="17.25" customHeight="1" x14ac:dyDescent="0.4">
      <c r="C11" s="267"/>
      <c r="D11" s="268"/>
      <c r="E11" s="351"/>
    </row>
    <row r="12" spans="1:13" ht="17.25" customHeight="1" x14ac:dyDescent="0.4">
      <c r="A12" s="296" t="s">
        <v>535</v>
      </c>
      <c r="B12" s="296"/>
      <c r="C12" s="296"/>
      <c r="D12" s="301"/>
      <c r="E12" s="302"/>
      <c r="F12" s="296"/>
      <c r="G12" s="296"/>
      <c r="H12" s="296"/>
      <c r="I12" s="296"/>
    </row>
    <row r="13" spans="1:13" ht="17.25" customHeight="1" x14ac:dyDescent="0.4">
      <c r="C13" s="235">
        <v>1</v>
      </c>
      <c r="D13" s="237" t="s">
        <v>682</v>
      </c>
      <c r="E13" s="284" t="str">
        <f>CONCATENATE(IF(個人情報!D23="","",個人情報!D23))</f>
        <v/>
      </c>
    </row>
    <row r="14" spans="1:13" ht="17.25" customHeight="1" x14ac:dyDescent="0.4">
      <c r="C14" s="235">
        <v>2</v>
      </c>
      <c r="D14" s="237" t="s">
        <v>681</v>
      </c>
      <c r="E14" s="284" t="str">
        <f>CONCATENATE(IF(個人情報!D24="","",個人情報!D24))</f>
        <v/>
      </c>
    </row>
    <row r="15" spans="1:13" ht="17.25" customHeight="1" x14ac:dyDescent="0.4">
      <c r="C15" s="235">
        <v>3</v>
      </c>
      <c r="D15" s="237" t="s">
        <v>537</v>
      </c>
      <c r="E15" s="284" t="str">
        <f>CONCATENATE(IF(個人情報!D25="","",個人情報!D25))</f>
        <v/>
      </c>
    </row>
    <row r="16" spans="1:13" ht="17.25" customHeight="1" x14ac:dyDescent="0.4">
      <c r="C16" s="235">
        <v>4</v>
      </c>
      <c r="D16" s="237" t="s">
        <v>533</v>
      </c>
      <c r="E16" s="284" t="str">
        <f>CONCATENATE(IF(個人情報!D26&amp;個人情報!H26&amp;個人情報!L26="","",個人情報!D26&amp;"－"&amp;個人情報!H26&amp;"－"&amp;個人情報!L26))</f>
        <v/>
      </c>
    </row>
    <row r="17" spans="1:14" ht="17.25" customHeight="1" x14ac:dyDescent="0.4">
      <c r="C17" s="267"/>
      <c r="D17" s="268"/>
      <c r="E17" s="351"/>
    </row>
    <row r="18" spans="1:14" ht="17.25" customHeight="1" x14ac:dyDescent="0.4">
      <c r="A18" s="296" t="s">
        <v>713</v>
      </c>
      <c r="B18" s="296"/>
      <c r="C18" s="296"/>
      <c r="D18" s="301"/>
      <c r="E18" s="302"/>
      <c r="F18" s="296"/>
      <c r="G18" s="296"/>
      <c r="H18" s="296"/>
      <c r="I18" s="296"/>
    </row>
    <row r="19" spans="1:14" ht="17.25" customHeight="1" x14ac:dyDescent="0.4">
      <c r="C19" s="235">
        <v>1</v>
      </c>
      <c r="D19" s="237" t="str">
        <f>CONCATENATE(IF(個人情報!C30="","",個人情報!C30))</f>
        <v/>
      </c>
      <c r="E19" s="351"/>
    </row>
    <row r="20" spans="1:14" ht="18" customHeight="1" x14ac:dyDescent="0.4"/>
    <row r="21" spans="1:14" ht="17.25" customHeight="1" x14ac:dyDescent="0.4">
      <c r="A21" s="303" t="s">
        <v>544</v>
      </c>
      <c r="B21" s="303"/>
      <c r="C21" s="303"/>
      <c r="D21" s="304"/>
      <c r="E21" s="303"/>
      <c r="F21" s="303"/>
      <c r="G21" s="303"/>
      <c r="H21" s="305"/>
      <c r="I21" s="305"/>
      <c r="N21" s="267"/>
    </row>
    <row r="22" spans="1:14" ht="17.25" customHeight="1" x14ac:dyDescent="0.4">
      <c r="A22" s="267"/>
      <c r="B22" s="267" t="s">
        <v>609</v>
      </c>
      <c r="C22" s="267"/>
      <c r="D22" s="268"/>
      <c r="N22" s="267"/>
    </row>
    <row r="23" spans="1:14" ht="17.25" customHeight="1" x14ac:dyDescent="0.4">
      <c r="A23" s="267"/>
      <c r="B23" s="267"/>
      <c r="C23" s="235"/>
      <c r="D23" s="287" t="s">
        <v>545</v>
      </c>
      <c r="E23" s="287" t="s">
        <v>546</v>
      </c>
      <c r="F23" s="287" t="s">
        <v>547</v>
      </c>
      <c r="G23" s="268"/>
      <c r="N23" s="267"/>
    </row>
    <row r="24" spans="1:14" ht="17.25" customHeight="1" x14ac:dyDescent="0.4">
      <c r="A24" s="267"/>
      <c r="B24" s="267"/>
      <c r="C24" s="235">
        <v>1</v>
      </c>
      <c r="D24" s="237" t="str">
        <f>CONCATENATE(IF(給与!C16="","",給与!C16))</f>
        <v/>
      </c>
      <c r="E24" s="299" t="str">
        <f>CONCATENATE(IF(給与!D16="","",給与!D16))</f>
        <v/>
      </c>
      <c r="F24" s="299" t="str">
        <f>CONCATENATE(IF(給与!F16="","",給与!F16))</f>
        <v/>
      </c>
      <c r="G24" s="268"/>
      <c r="N24" s="267"/>
    </row>
    <row r="25" spans="1:14" ht="17.25" customHeight="1" x14ac:dyDescent="0.4">
      <c r="A25" s="267"/>
      <c r="B25" s="267"/>
      <c r="C25" s="235">
        <v>2</v>
      </c>
      <c r="D25" s="237" t="str">
        <f>CONCATENATE(IF(給与!C17="","",給与!C17))</f>
        <v/>
      </c>
      <c r="E25" s="299" t="str">
        <f>CONCATENATE(IF(給与!D17="","",給与!D17))</f>
        <v/>
      </c>
      <c r="F25" s="299" t="str">
        <f>CONCATENATE(IF(給与!F17="","",給与!F17))</f>
        <v/>
      </c>
      <c r="N25" s="267"/>
    </row>
    <row r="26" spans="1:14" ht="17.25" customHeight="1" x14ac:dyDescent="0.4">
      <c r="A26" s="267"/>
      <c r="B26" s="267"/>
      <c r="C26" s="235">
        <v>3</v>
      </c>
      <c r="D26" s="237" t="str">
        <f>CONCATENATE(IF(給与!C18="","",給与!C18))</f>
        <v/>
      </c>
      <c r="E26" s="299" t="str">
        <f>CONCATENATE(IF(給与!D18="","",給与!D18))</f>
        <v/>
      </c>
      <c r="F26" s="299" t="str">
        <f>CONCATENATE(IF(給与!F18="","",給与!F18))</f>
        <v/>
      </c>
      <c r="N26" s="267"/>
    </row>
    <row r="27" spans="1:14" ht="17.25" customHeight="1" x14ac:dyDescent="0.4">
      <c r="A27" s="267"/>
      <c r="B27" s="267"/>
      <c r="C27" s="200">
        <v>4</v>
      </c>
      <c r="D27" s="237" t="str">
        <f>CONCATENATE(IF(給与!C19="","",給与!C19))</f>
        <v/>
      </c>
      <c r="E27" s="299" t="str">
        <f>CONCATENATE(IF(給与!D19="","",給与!D19))</f>
        <v/>
      </c>
      <c r="F27" s="299" t="str">
        <f>CONCATENATE(IF(給与!F19="","",給与!F19))</f>
        <v/>
      </c>
      <c r="N27" s="267"/>
    </row>
    <row r="28" spans="1:14" ht="17.25" customHeight="1" x14ac:dyDescent="0.4">
      <c r="A28" s="267"/>
      <c r="B28" s="267"/>
      <c r="C28" s="235">
        <v>5</v>
      </c>
      <c r="D28" s="237" t="str">
        <f>CONCATENATE(IF(給与!C20="","",給与!C20))</f>
        <v/>
      </c>
      <c r="E28" s="299" t="str">
        <f>CONCATENATE(IF(給与!D20="","",給与!D20))</f>
        <v/>
      </c>
      <c r="F28" s="299" t="str">
        <f>CONCATENATE(IF(給与!F20="","",給与!F20))</f>
        <v/>
      </c>
      <c r="N28" s="267"/>
    </row>
    <row r="29" spans="1:14" ht="17.25" customHeight="1" x14ac:dyDescent="0.4">
      <c r="A29" s="267"/>
      <c r="B29" s="267"/>
      <c r="C29" s="200">
        <v>6</v>
      </c>
      <c r="D29" s="237" t="str">
        <f>CONCATENATE(IF(給与!C21="","",給与!C21))</f>
        <v/>
      </c>
      <c r="E29" s="299" t="str">
        <f>CONCATENATE(IF(給与!D21="","",給与!D21))</f>
        <v/>
      </c>
      <c r="F29" s="299" t="str">
        <f>CONCATENATE(IF(給与!F21="","",給与!F21))</f>
        <v/>
      </c>
      <c r="N29" s="267"/>
    </row>
    <row r="30" spans="1:14" ht="17.25" customHeight="1" x14ac:dyDescent="0.4">
      <c r="A30" s="267"/>
      <c r="B30" s="267"/>
      <c r="C30" s="235">
        <v>7</v>
      </c>
      <c r="D30" s="237" t="str">
        <f>CONCATENATE(IF(給与!C22="","",給与!C22))</f>
        <v/>
      </c>
      <c r="E30" s="299" t="str">
        <f>CONCATENATE(IF(給与!D22="","",給与!D22))</f>
        <v/>
      </c>
      <c r="F30" s="299" t="str">
        <f>CONCATENATE(IF(給与!F22="","",給与!F22))</f>
        <v/>
      </c>
      <c r="N30" s="267"/>
    </row>
    <row r="31" spans="1:14" ht="17.25" customHeight="1" x14ac:dyDescent="0.4">
      <c r="A31" s="267"/>
      <c r="B31" s="267"/>
      <c r="C31" s="200">
        <v>8</v>
      </c>
      <c r="D31" s="237" t="str">
        <f>CONCATENATE(IF(給与!C23="","",給与!C23))</f>
        <v/>
      </c>
      <c r="E31" s="299" t="str">
        <f>CONCATENATE(IF(給与!D23="","",給与!D23))</f>
        <v/>
      </c>
      <c r="F31" s="299" t="str">
        <f>CONCATENATE(IF(給与!F23="","",給与!F23))</f>
        <v/>
      </c>
      <c r="N31" s="267"/>
    </row>
    <row r="32" spans="1:14" ht="17.25" customHeight="1" x14ac:dyDescent="0.4">
      <c r="A32" s="267"/>
      <c r="B32" s="267"/>
      <c r="C32" s="267"/>
      <c r="E32" s="322"/>
      <c r="F32" s="322"/>
      <c r="N32" s="267"/>
    </row>
    <row r="33" spans="1:14" ht="17.25" customHeight="1" x14ac:dyDescent="0.4">
      <c r="A33" s="267"/>
      <c r="B33" s="269" t="s">
        <v>610</v>
      </c>
      <c r="C33" s="269"/>
      <c r="D33" s="268"/>
      <c r="E33" s="267"/>
      <c r="F33" s="267"/>
      <c r="G33" s="267"/>
      <c r="N33" s="267"/>
    </row>
    <row r="34" spans="1:14" ht="17.25" customHeight="1" x14ac:dyDescent="0.4">
      <c r="A34" s="267"/>
      <c r="B34" s="267"/>
      <c r="C34" s="235"/>
      <c r="D34" s="237" t="s">
        <v>548</v>
      </c>
      <c r="E34" s="237" t="s">
        <v>611</v>
      </c>
      <c r="G34" s="267"/>
      <c r="N34" s="267"/>
    </row>
    <row r="35" spans="1:14" ht="17.25" customHeight="1" x14ac:dyDescent="0.4">
      <c r="A35" s="267"/>
      <c r="B35" s="267"/>
      <c r="C35" s="235">
        <v>1</v>
      </c>
      <c r="D35" s="200" t="str">
        <f>CONCATENATE(IF(給与!I33="","",給与!I33))</f>
        <v/>
      </c>
      <c r="E35" s="220" t="str">
        <f>CONCATENATE(IF(給与!I31="","",給与!I31))</f>
        <v>0</v>
      </c>
      <c r="G35" s="267"/>
      <c r="H35" s="267"/>
      <c r="I35" s="267"/>
      <c r="J35" s="267"/>
      <c r="K35" s="267"/>
      <c r="L35" s="267"/>
      <c r="M35" s="267"/>
      <c r="N35" s="267"/>
    </row>
    <row r="36" spans="1:14" ht="17.25" customHeight="1" x14ac:dyDescent="0.4">
      <c r="A36" s="267"/>
      <c r="B36" s="267"/>
      <c r="C36" s="267"/>
      <c r="D36" s="270"/>
      <c r="E36" s="323"/>
      <c r="G36" s="267"/>
      <c r="H36" s="267"/>
      <c r="I36" s="267"/>
      <c r="J36" s="267"/>
      <c r="K36" s="267"/>
      <c r="L36" s="267"/>
      <c r="M36" s="267"/>
      <c r="N36" s="267"/>
    </row>
    <row r="37" spans="1:14" ht="17.25" customHeight="1" x14ac:dyDescent="0.4">
      <c r="A37" s="267"/>
      <c r="B37" s="267" t="s">
        <v>721</v>
      </c>
      <c r="C37" s="267"/>
      <c r="D37" s="270"/>
      <c r="E37" s="323"/>
      <c r="G37" s="267"/>
      <c r="H37" s="267"/>
      <c r="I37" s="267"/>
      <c r="J37" s="267"/>
      <c r="K37" s="267"/>
      <c r="L37" s="267"/>
      <c r="M37" s="267"/>
      <c r="N37" s="267"/>
    </row>
    <row r="38" spans="1:14" ht="17.25" customHeight="1" x14ac:dyDescent="0.4">
      <c r="A38" s="267"/>
      <c r="B38" s="267"/>
      <c r="C38" s="235"/>
      <c r="D38" s="200" t="s">
        <v>722</v>
      </c>
      <c r="E38" s="220" t="str">
        <f>CONCATENATE(IF(給与!D38="","",給与!D38))</f>
        <v>0</v>
      </c>
      <c r="G38" s="267"/>
      <c r="H38" s="267"/>
      <c r="I38" s="267"/>
      <c r="J38" s="267"/>
      <c r="K38" s="267"/>
      <c r="L38" s="267"/>
      <c r="M38" s="267"/>
      <c r="N38" s="267"/>
    </row>
    <row r="39" spans="1:14" ht="17.25" customHeight="1" x14ac:dyDescent="0.4">
      <c r="A39" s="267"/>
      <c r="B39" s="267"/>
      <c r="C39" s="235"/>
      <c r="D39" s="200" t="s">
        <v>679</v>
      </c>
      <c r="E39" s="220" t="str">
        <f>CONCATENATE(IF(給与!D39="","",給与!D39))</f>
        <v>0</v>
      </c>
      <c r="G39" s="267"/>
      <c r="H39" s="267"/>
      <c r="I39" s="267"/>
      <c r="J39" s="267"/>
      <c r="K39" s="267"/>
      <c r="L39" s="267"/>
      <c r="M39" s="267"/>
      <c r="N39" s="267"/>
    </row>
    <row r="40" spans="1:14" ht="17.25" customHeight="1" x14ac:dyDescent="0.4">
      <c r="A40" s="267"/>
      <c r="B40" s="267"/>
      <c r="C40" s="267"/>
      <c r="D40" s="268"/>
      <c r="E40" s="267"/>
      <c r="F40" s="267"/>
      <c r="G40" s="267"/>
      <c r="H40" s="267"/>
      <c r="I40" s="267"/>
      <c r="J40" s="267"/>
      <c r="K40" s="267"/>
      <c r="L40" s="267"/>
      <c r="M40" s="267"/>
      <c r="N40" s="267"/>
    </row>
    <row r="41" spans="1:14" ht="17.25" customHeight="1" x14ac:dyDescent="0.4">
      <c r="A41" s="303" t="s">
        <v>612</v>
      </c>
      <c r="B41" s="303"/>
      <c r="C41" s="303"/>
      <c r="D41" s="304"/>
      <c r="E41" s="303"/>
      <c r="F41" s="303"/>
      <c r="G41" s="303"/>
      <c r="H41" s="303"/>
      <c r="I41" s="303"/>
      <c r="J41" s="267"/>
      <c r="K41" s="267"/>
      <c r="L41" s="267"/>
      <c r="M41" s="267"/>
      <c r="N41" s="267"/>
    </row>
    <row r="42" spans="1:14" ht="17.25" customHeight="1" x14ac:dyDescent="0.4">
      <c r="A42" s="267"/>
      <c r="B42" s="267" t="s">
        <v>613</v>
      </c>
      <c r="C42" s="267"/>
      <c r="D42" s="268"/>
      <c r="E42" s="267"/>
      <c r="F42" s="267"/>
      <c r="G42" s="267"/>
      <c r="H42" s="267"/>
      <c r="I42" s="267"/>
      <c r="J42" s="267"/>
      <c r="K42" s="267"/>
      <c r="L42" s="267"/>
      <c r="M42" s="267"/>
      <c r="N42" s="267"/>
    </row>
    <row r="43" spans="1:14" ht="17.25" customHeight="1" x14ac:dyDescent="0.4">
      <c r="A43" s="267"/>
      <c r="B43" s="267"/>
      <c r="C43" s="235"/>
      <c r="D43" s="237" t="s">
        <v>614</v>
      </c>
      <c r="E43" s="237" t="s">
        <v>615</v>
      </c>
      <c r="F43" s="288"/>
      <c r="G43" s="288"/>
      <c r="H43" s="288"/>
      <c r="I43" s="288"/>
      <c r="J43" s="267"/>
      <c r="K43" s="267"/>
      <c r="L43" s="267"/>
      <c r="M43" s="267"/>
      <c r="N43" s="267"/>
    </row>
    <row r="44" spans="1:14" ht="17.25" customHeight="1" x14ac:dyDescent="0.4">
      <c r="A44" s="267"/>
      <c r="B44" s="267"/>
      <c r="C44" s="235">
        <v>1</v>
      </c>
      <c r="D44" s="237" t="str">
        <f>CONCATENATE(IF('年金（65歳以上）'!C13="","",'年金（65歳以上）'!C13))</f>
        <v/>
      </c>
      <c r="E44" s="297" t="str">
        <f>CONCATENATE(IF('年金（65歳以上）'!D13="","",'年金（65歳以上）'!D13))</f>
        <v/>
      </c>
      <c r="F44" s="267"/>
      <c r="G44" s="297"/>
      <c r="H44" s="288"/>
      <c r="I44" s="288"/>
      <c r="J44" s="267"/>
      <c r="K44" s="267"/>
      <c r="L44" s="267"/>
      <c r="M44" s="267"/>
      <c r="N44" s="267"/>
    </row>
    <row r="45" spans="1:14" ht="17.25" customHeight="1" x14ac:dyDescent="0.4">
      <c r="A45" s="267"/>
      <c r="B45" s="267"/>
      <c r="C45" s="235">
        <v>2</v>
      </c>
      <c r="D45" s="237" t="str">
        <f>CONCATENATE(IF('年金（65歳以上）'!C14="","",'年金（65歳以上）'!C14))</f>
        <v/>
      </c>
      <c r="E45" s="297" t="str">
        <f>CONCATENATE(IF('年金（65歳以上）'!D14="","",'年金（65歳以上）'!D14))</f>
        <v/>
      </c>
      <c r="F45" s="288"/>
      <c r="G45" s="288"/>
      <c r="H45" s="288"/>
      <c r="I45" s="288"/>
      <c r="J45" s="267"/>
      <c r="K45" s="267"/>
      <c r="L45" s="267"/>
      <c r="M45" s="267"/>
      <c r="N45" s="267"/>
    </row>
    <row r="46" spans="1:14" ht="17.25" customHeight="1" x14ac:dyDescent="0.4">
      <c r="A46" s="267"/>
      <c r="B46" s="267"/>
      <c r="C46" s="235">
        <v>3</v>
      </c>
      <c r="D46" s="237" t="str">
        <f>CONCATENATE(IF('年金（65歳以上）'!C15="","",'年金（65歳以上）'!C15))</f>
        <v/>
      </c>
      <c r="E46" s="297" t="str">
        <f>CONCATENATE(IF('年金（65歳以上）'!D15="","",'年金（65歳以上）'!D15))</f>
        <v/>
      </c>
      <c r="F46" s="288"/>
      <c r="G46" s="288"/>
      <c r="H46" s="288"/>
      <c r="I46" s="288"/>
      <c r="J46" s="267"/>
      <c r="K46" s="267"/>
      <c r="L46" s="267"/>
      <c r="M46" s="267"/>
      <c r="N46" s="267"/>
    </row>
    <row r="47" spans="1:14" ht="17.25" customHeight="1" x14ac:dyDescent="0.4">
      <c r="A47" s="267"/>
      <c r="B47" s="267"/>
      <c r="C47" s="235">
        <v>4</v>
      </c>
      <c r="D47" s="237" t="str">
        <f>CONCATENATE(IF('年金（65歳以上）'!C16="","",'年金（65歳以上）'!C16))</f>
        <v/>
      </c>
      <c r="E47" s="297" t="str">
        <f>CONCATENATE(IF('年金（65歳以上）'!D16="","",'年金（65歳以上）'!D16))</f>
        <v/>
      </c>
      <c r="F47" s="288"/>
      <c r="G47" s="288"/>
      <c r="H47" s="288"/>
      <c r="I47" s="288"/>
      <c r="J47" s="267"/>
      <c r="K47" s="267"/>
      <c r="L47" s="267"/>
      <c r="M47" s="267"/>
      <c r="N47" s="267"/>
    </row>
    <row r="48" spans="1:14" ht="17.25" customHeight="1" x14ac:dyDescent="0.4">
      <c r="A48" s="267"/>
      <c r="B48" s="267"/>
      <c r="C48" s="235">
        <v>5</v>
      </c>
      <c r="D48" s="237" t="str">
        <f>CONCATENATE(IF('年金（65歳以上）'!C17="","",'年金（65歳以上）'!C17))</f>
        <v/>
      </c>
      <c r="E48" s="297" t="str">
        <f>CONCATENATE(IF('年金（65歳以上）'!D17="","",'年金（65歳以上）'!D17))</f>
        <v/>
      </c>
      <c r="F48" s="288"/>
      <c r="G48" s="288"/>
      <c r="H48" s="288"/>
      <c r="I48" s="288"/>
      <c r="J48" s="267"/>
      <c r="K48" s="267"/>
      <c r="L48" s="267"/>
      <c r="M48" s="267"/>
      <c r="N48" s="267"/>
    </row>
    <row r="49" spans="1:14" ht="17.25" customHeight="1" x14ac:dyDescent="0.4">
      <c r="A49" s="267"/>
      <c r="B49" s="267"/>
      <c r="C49" s="267"/>
      <c r="D49" s="268"/>
      <c r="E49" s="288"/>
      <c r="F49" s="288"/>
      <c r="G49" s="288"/>
      <c r="H49" s="288"/>
      <c r="I49" s="288"/>
      <c r="J49" s="267"/>
      <c r="K49" s="267"/>
      <c r="L49" s="267"/>
      <c r="M49" s="267"/>
      <c r="N49" s="267"/>
    </row>
    <row r="50" spans="1:14" ht="17.25" customHeight="1" x14ac:dyDescent="0.4">
      <c r="A50" s="267"/>
      <c r="B50" s="267" t="s">
        <v>616</v>
      </c>
      <c r="C50" s="267"/>
      <c r="D50" s="268"/>
      <c r="E50" s="267"/>
      <c r="F50" s="267"/>
      <c r="G50" s="267"/>
      <c r="H50" s="267"/>
      <c r="I50" s="267"/>
      <c r="J50" s="267"/>
      <c r="K50" s="267"/>
      <c r="L50" s="267"/>
      <c r="M50" s="267"/>
      <c r="N50" s="267"/>
    </row>
    <row r="51" spans="1:14" ht="17.25" customHeight="1" x14ac:dyDescent="0.4">
      <c r="A51" s="267"/>
      <c r="B51" s="267"/>
      <c r="C51" s="235"/>
      <c r="D51" s="237" t="s">
        <v>614</v>
      </c>
      <c r="E51" s="237" t="s">
        <v>615</v>
      </c>
      <c r="F51" s="267"/>
      <c r="G51" s="267"/>
      <c r="H51" s="267"/>
      <c r="I51" s="267"/>
      <c r="J51" s="267"/>
      <c r="K51" s="267"/>
      <c r="L51" s="267"/>
      <c r="M51" s="267"/>
      <c r="N51" s="267"/>
    </row>
    <row r="52" spans="1:14" ht="17.25" customHeight="1" x14ac:dyDescent="0.4">
      <c r="A52" s="267"/>
      <c r="B52" s="267"/>
      <c r="C52" s="235">
        <v>1</v>
      </c>
      <c r="D52" s="237" t="str">
        <f>CONCATENATE(IF('年金（65歳以下）'!C12="","",'年金（65歳以下）'!C12))</f>
        <v/>
      </c>
      <c r="E52" s="297" t="str">
        <f>CONCATENATE(IF('年金（65歳以下）'!E12="","",'年金（65歳以下）'!E12))</f>
        <v/>
      </c>
      <c r="F52" s="267"/>
      <c r="G52" s="267"/>
      <c r="H52" s="267"/>
      <c r="I52" s="267"/>
      <c r="J52" s="267"/>
      <c r="K52" s="267"/>
      <c r="L52" s="267"/>
      <c r="M52" s="267"/>
      <c r="N52" s="267"/>
    </row>
    <row r="53" spans="1:14" ht="17.25" customHeight="1" x14ac:dyDescent="0.4">
      <c r="A53" s="267"/>
      <c r="B53" s="267"/>
      <c r="C53" s="235">
        <v>2</v>
      </c>
      <c r="D53" s="237" t="str">
        <f>CONCATENATE(IF('年金（65歳以下）'!C13="","",'年金（65歳以下）'!C13))</f>
        <v/>
      </c>
      <c r="E53" s="297" t="str">
        <f>CONCATENATE(IF('年金（65歳以下）'!E13="","",'年金（65歳以下）'!E13))</f>
        <v/>
      </c>
      <c r="F53" s="267"/>
      <c r="G53" s="267"/>
      <c r="H53" s="267"/>
      <c r="I53" s="267"/>
      <c r="J53" s="267"/>
      <c r="K53" s="267"/>
      <c r="L53" s="267"/>
      <c r="M53" s="267"/>
      <c r="N53" s="267"/>
    </row>
    <row r="54" spans="1:14" ht="17.25" customHeight="1" x14ac:dyDescent="0.4">
      <c r="A54" s="267"/>
      <c r="B54" s="267"/>
      <c r="C54" s="235">
        <v>3</v>
      </c>
      <c r="D54" s="237" t="str">
        <f>CONCATENATE(IF('年金（65歳以下）'!C14="","",'年金（65歳以下）'!C14))</f>
        <v/>
      </c>
      <c r="E54" s="297" t="str">
        <f>CONCATENATE(IF('年金（65歳以下）'!E14="","",'年金（65歳以下）'!E14))</f>
        <v/>
      </c>
      <c r="F54" s="267"/>
      <c r="G54" s="267"/>
      <c r="H54" s="267"/>
      <c r="I54" s="267"/>
      <c r="J54" s="267"/>
      <c r="K54" s="267"/>
      <c r="L54" s="267"/>
      <c r="M54" s="267"/>
      <c r="N54" s="267"/>
    </row>
    <row r="55" spans="1:14" ht="17.25" customHeight="1" x14ac:dyDescent="0.4">
      <c r="A55" s="267"/>
      <c r="B55" s="267"/>
      <c r="C55" s="235">
        <v>4</v>
      </c>
      <c r="D55" s="237" t="str">
        <f>CONCATENATE(IF('年金（65歳以下）'!C15="","",'年金（65歳以下）'!C15))</f>
        <v/>
      </c>
      <c r="E55" s="297" t="str">
        <f>CONCATENATE(IF('年金（65歳以下）'!E15="","",'年金（65歳以下）'!E15))</f>
        <v/>
      </c>
      <c r="F55" s="267"/>
      <c r="G55" s="267"/>
      <c r="H55" s="267"/>
      <c r="I55" s="267"/>
      <c r="J55" s="267"/>
      <c r="K55" s="267"/>
      <c r="L55" s="267"/>
      <c r="M55" s="267"/>
      <c r="N55" s="267"/>
    </row>
    <row r="56" spans="1:14" ht="18.75" customHeight="1" x14ac:dyDescent="0.4">
      <c r="A56" s="267"/>
      <c r="B56" s="267"/>
      <c r="C56" s="235">
        <v>5</v>
      </c>
      <c r="D56" s="237" t="str">
        <f>CONCATENATE(IF('年金（65歳以下）'!C16="","",'年金（65歳以下）'!C16))</f>
        <v/>
      </c>
      <c r="E56" s="297" t="str">
        <f>CONCATENATE(IF('年金（65歳以下）'!E16="","",'年金（65歳以下）'!E16))</f>
        <v/>
      </c>
      <c r="F56" s="267"/>
      <c r="G56" s="267"/>
      <c r="H56" s="267"/>
      <c r="I56" s="267"/>
      <c r="J56" s="267"/>
      <c r="K56" s="267"/>
      <c r="L56" s="267"/>
      <c r="M56" s="267"/>
      <c r="N56" s="267"/>
    </row>
    <row r="57" spans="1:14" ht="18.75" customHeight="1" x14ac:dyDescent="0.4">
      <c r="A57" s="267"/>
      <c r="B57" s="267"/>
      <c r="C57" s="267"/>
      <c r="D57" s="268"/>
      <c r="E57" s="300"/>
      <c r="F57" s="267"/>
      <c r="G57" s="267"/>
      <c r="H57" s="267"/>
      <c r="I57" s="267"/>
      <c r="J57" s="267"/>
      <c r="K57" s="267"/>
      <c r="L57" s="267"/>
      <c r="M57" s="267"/>
      <c r="N57" s="267"/>
    </row>
    <row r="58" spans="1:14" ht="17.25" customHeight="1" x14ac:dyDescent="0.4">
      <c r="A58" s="267"/>
      <c r="B58" s="267" t="s">
        <v>723</v>
      </c>
      <c r="C58" s="267"/>
      <c r="D58" s="268"/>
      <c r="E58" s="300"/>
      <c r="F58" s="267"/>
      <c r="G58" s="267"/>
      <c r="H58" s="267"/>
      <c r="I58" s="267"/>
      <c r="J58" s="267"/>
      <c r="K58" s="267"/>
      <c r="L58" s="267"/>
      <c r="M58" s="267"/>
      <c r="N58" s="267"/>
    </row>
    <row r="59" spans="1:14" ht="17.25" customHeight="1" x14ac:dyDescent="0.4">
      <c r="A59" s="267"/>
      <c r="B59" s="267"/>
      <c r="C59" s="235"/>
      <c r="D59" s="237" t="s">
        <v>683</v>
      </c>
      <c r="E59" s="297">
        <f>IF('年金（65歳以上）'!D23="",'年金（65歳以下）'!E21,'年金（65歳以上）'!D23)</f>
        <v>0</v>
      </c>
      <c r="F59" s="267"/>
      <c r="G59" s="267"/>
      <c r="H59" s="267"/>
      <c r="I59" s="267"/>
      <c r="J59" s="267"/>
      <c r="K59" s="267"/>
      <c r="L59" s="267"/>
      <c r="M59" s="267"/>
      <c r="N59" s="267"/>
    </row>
    <row r="60" spans="1:14" ht="17.25" customHeight="1" x14ac:dyDescent="0.4">
      <c r="A60" s="267"/>
      <c r="B60" s="267"/>
      <c r="C60" s="267"/>
      <c r="D60" s="267"/>
      <c r="E60" s="288"/>
      <c r="F60" s="267"/>
      <c r="G60" s="267"/>
      <c r="H60" s="267"/>
      <c r="I60" s="267"/>
      <c r="J60" s="267"/>
      <c r="K60" s="267"/>
      <c r="L60" s="267"/>
      <c r="M60" s="267"/>
      <c r="N60" s="267"/>
    </row>
    <row r="61" spans="1:14" ht="17.25" customHeight="1" x14ac:dyDescent="0.4">
      <c r="A61" s="303" t="s">
        <v>617</v>
      </c>
      <c r="B61" s="303"/>
      <c r="C61" s="303"/>
      <c r="D61" s="304"/>
      <c r="E61" s="303"/>
      <c r="F61" s="303"/>
      <c r="G61" s="303"/>
      <c r="H61" s="303"/>
      <c r="I61" s="303"/>
      <c r="J61" s="267"/>
      <c r="K61" s="267"/>
      <c r="L61" s="267"/>
      <c r="M61" s="267"/>
      <c r="N61" s="267"/>
    </row>
    <row r="62" spans="1:14" ht="17.25" customHeight="1" x14ac:dyDescent="0.4">
      <c r="A62" s="267"/>
      <c r="B62" s="267" t="s">
        <v>618</v>
      </c>
      <c r="C62" s="267"/>
      <c r="D62" s="268"/>
      <c r="E62" s="267"/>
      <c r="F62" s="267"/>
      <c r="G62" s="267"/>
      <c r="H62" s="267"/>
      <c r="I62" s="267"/>
      <c r="J62" s="267"/>
      <c r="K62" s="267"/>
      <c r="L62" s="267"/>
      <c r="M62" s="267"/>
      <c r="N62" s="267"/>
    </row>
    <row r="63" spans="1:14" ht="17.25" customHeight="1" x14ac:dyDescent="0.4">
      <c r="A63" s="267"/>
      <c r="B63" s="267"/>
      <c r="C63" s="235"/>
      <c r="D63" s="237" t="s">
        <v>619</v>
      </c>
      <c r="E63" s="237" t="s">
        <v>620</v>
      </c>
      <c r="F63" s="237" t="s">
        <v>512</v>
      </c>
      <c r="G63" s="288"/>
      <c r="H63" s="288"/>
      <c r="I63" s="288"/>
      <c r="J63" s="267"/>
      <c r="K63" s="267"/>
      <c r="L63" s="267"/>
      <c r="M63" s="267"/>
      <c r="N63" s="267"/>
    </row>
    <row r="64" spans="1:14" ht="17.25" customHeight="1" x14ac:dyDescent="0.4">
      <c r="A64" s="267"/>
      <c r="B64" s="267"/>
      <c r="C64" s="235">
        <v>1</v>
      </c>
      <c r="D64" s="235" t="str">
        <f>CONCATENATE(IF(年金以外雑所得!C13="","",年金以外雑所得!C13))</f>
        <v/>
      </c>
      <c r="E64" s="297" t="str">
        <f>CONCATENATE(IF(年金以外雑所得!G13="","",年金以外雑所得!G13))</f>
        <v/>
      </c>
      <c r="F64" s="297" t="str">
        <f>CONCATENATE(IF(年金以外雑所得!H13="","",年金以外雑所得!H13))</f>
        <v/>
      </c>
      <c r="G64" s="288"/>
      <c r="H64" s="288"/>
      <c r="I64" s="288"/>
      <c r="J64" s="267"/>
      <c r="K64" s="267"/>
      <c r="L64" s="267"/>
      <c r="M64" s="267"/>
      <c r="N64" s="267"/>
    </row>
    <row r="65" spans="1:14" ht="17.25" customHeight="1" x14ac:dyDescent="0.4">
      <c r="A65" s="267"/>
      <c r="B65" s="267"/>
      <c r="C65" s="235">
        <v>2</v>
      </c>
      <c r="D65" s="235" t="str">
        <f>CONCATENATE(IF(年金以外雑所得!C14="","",年金以外雑所得!C14))</f>
        <v/>
      </c>
      <c r="E65" s="297" t="str">
        <f>CONCATENATE(IF(年金以外雑所得!G14="","",年金以外雑所得!G14))</f>
        <v/>
      </c>
      <c r="F65" s="297" t="str">
        <f>CONCATENATE(IF(年金以外雑所得!H14="","",年金以外雑所得!H14))</f>
        <v/>
      </c>
      <c r="G65" s="288"/>
      <c r="H65" s="288"/>
      <c r="I65" s="288"/>
      <c r="J65" s="267"/>
      <c r="K65" s="267"/>
      <c r="L65" s="267"/>
      <c r="M65" s="267"/>
      <c r="N65" s="267"/>
    </row>
    <row r="66" spans="1:14" ht="17.25" customHeight="1" x14ac:dyDescent="0.4">
      <c r="A66" s="267"/>
      <c r="B66" s="267"/>
      <c r="C66" s="235">
        <v>3</v>
      </c>
      <c r="D66" s="235" t="str">
        <f>CONCATENATE(IF(年金以外雑所得!C15="","",年金以外雑所得!C15))</f>
        <v/>
      </c>
      <c r="E66" s="297" t="str">
        <f>CONCATENATE(IF(年金以外雑所得!G15="","",年金以外雑所得!G15))</f>
        <v/>
      </c>
      <c r="F66" s="297" t="str">
        <f>CONCATENATE(IF(年金以外雑所得!H15="","",年金以外雑所得!H15))</f>
        <v/>
      </c>
      <c r="G66" s="288"/>
      <c r="H66" s="288"/>
      <c r="I66" s="288"/>
      <c r="J66" s="267"/>
      <c r="K66" s="267"/>
      <c r="L66" s="267"/>
      <c r="M66" s="267"/>
      <c r="N66" s="267"/>
    </row>
    <row r="67" spans="1:14" ht="17.25" customHeight="1" x14ac:dyDescent="0.4">
      <c r="A67" s="267"/>
      <c r="B67" s="267"/>
      <c r="C67" s="235">
        <v>4</v>
      </c>
      <c r="D67" s="235" t="str">
        <f>CONCATENATE(IF(年金以外雑所得!C16="","",年金以外雑所得!C16))</f>
        <v/>
      </c>
      <c r="E67" s="297" t="str">
        <f>CONCATENATE(IF(年金以外雑所得!G16="","",年金以外雑所得!G16))</f>
        <v/>
      </c>
      <c r="F67" s="297" t="str">
        <f>CONCATENATE(IF(年金以外雑所得!H16="","",年金以外雑所得!H16))</f>
        <v/>
      </c>
      <c r="G67" s="288"/>
      <c r="H67" s="288"/>
      <c r="I67" s="288"/>
      <c r="J67" s="267"/>
      <c r="K67" s="267"/>
      <c r="L67" s="267"/>
      <c r="M67" s="267"/>
      <c r="N67" s="267"/>
    </row>
    <row r="68" spans="1:14" ht="17.25" customHeight="1" x14ac:dyDescent="0.4">
      <c r="A68" s="267"/>
      <c r="B68" s="267"/>
      <c r="C68" s="235">
        <v>5</v>
      </c>
      <c r="D68" s="235" t="str">
        <f>CONCATENATE(IF(年金以外雑所得!C17="","",年金以外雑所得!C17))</f>
        <v/>
      </c>
      <c r="E68" s="297" t="str">
        <f>CONCATENATE(IF(年金以外雑所得!G17="","",年金以外雑所得!G17))</f>
        <v/>
      </c>
      <c r="F68" s="297" t="str">
        <f>CONCATENATE(IF(年金以外雑所得!H17="","",年金以外雑所得!H17))</f>
        <v/>
      </c>
      <c r="G68" s="288"/>
      <c r="H68" s="288"/>
      <c r="I68" s="288"/>
      <c r="J68" s="267"/>
      <c r="K68" s="267"/>
      <c r="L68" s="267"/>
      <c r="M68" s="267"/>
      <c r="N68" s="267"/>
    </row>
    <row r="69" spans="1:14" ht="17.25" customHeight="1" x14ac:dyDescent="0.4">
      <c r="A69" s="267"/>
      <c r="B69" s="267" t="s">
        <v>621</v>
      </c>
      <c r="C69" s="267"/>
      <c r="D69" s="268"/>
      <c r="E69" s="300"/>
      <c r="F69" s="300"/>
      <c r="G69" s="267"/>
      <c r="H69" s="267"/>
      <c r="I69" s="267"/>
      <c r="J69" s="267"/>
      <c r="K69" s="267"/>
      <c r="L69" s="267"/>
      <c r="M69" s="267"/>
      <c r="N69" s="267"/>
    </row>
    <row r="70" spans="1:14" ht="17.25" customHeight="1" x14ac:dyDescent="0.4">
      <c r="A70" s="267"/>
      <c r="B70" s="267"/>
      <c r="C70" s="235"/>
      <c r="D70" s="237" t="s">
        <v>619</v>
      </c>
      <c r="E70" s="237" t="s">
        <v>620</v>
      </c>
      <c r="F70" s="237" t="s">
        <v>512</v>
      </c>
      <c r="G70" s="267"/>
      <c r="H70" s="267"/>
      <c r="I70" s="267"/>
      <c r="J70" s="267"/>
      <c r="K70" s="267"/>
      <c r="L70" s="267"/>
      <c r="M70" s="267"/>
      <c r="N70" s="267"/>
    </row>
    <row r="71" spans="1:14" ht="17.25" customHeight="1" x14ac:dyDescent="0.4">
      <c r="A71" s="267"/>
      <c r="B71" s="267"/>
      <c r="C71" s="235">
        <v>1</v>
      </c>
      <c r="D71" s="235" t="str">
        <f>CONCATENATE(IF(年金以外雑所得!C26="","",年金以外雑所得!C26))</f>
        <v/>
      </c>
      <c r="E71" s="297" t="str">
        <f>CONCATENATE(IF(年金以外雑所得!G26="","",年金以外雑所得!G26))</f>
        <v/>
      </c>
      <c r="F71" s="297" t="str">
        <f>CONCATENATE(IF(年金以外雑所得!H26="","",年金以外雑所得!H26))</f>
        <v/>
      </c>
      <c r="G71" s="267"/>
      <c r="H71" s="267"/>
      <c r="I71" s="267"/>
      <c r="J71" s="267"/>
      <c r="K71" s="267"/>
      <c r="L71" s="267"/>
      <c r="M71" s="267"/>
      <c r="N71" s="267"/>
    </row>
    <row r="72" spans="1:14" ht="17.25" customHeight="1" x14ac:dyDescent="0.4">
      <c r="A72" s="267"/>
      <c r="B72" s="267"/>
      <c r="C72" s="235">
        <v>2</v>
      </c>
      <c r="D72" s="235" t="str">
        <f>CONCATENATE(IF(年金以外雑所得!C27="","",年金以外雑所得!C27))</f>
        <v/>
      </c>
      <c r="E72" s="297" t="str">
        <f>CONCATENATE(IF(年金以外雑所得!G27="","",年金以外雑所得!G27))</f>
        <v/>
      </c>
      <c r="F72" s="297" t="str">
        <f>CONCATENATE(IF(年金以外雑所得!H27="","",年金以外雑所得!H27))</f>
        <v/>
      </c>
      <c r="G72" s="267"/>
      <c r="H72" s="267"/>
      <c r="I72" s="267"/>
      <c r="J72" s="267"/>
      <c r="K72" s="267"/>
      <c r="L72" s="267"/>
      <c r="M72" s="267"/>
      <c r="N72" s="267"/>
    </row>
    <row r="73" spans="1:14" ht="17.25" customHeight="1" x14ac:dyDescent="0.4">
      <c r="A73" s="267"/>
      <c r="B73" s="267"/>
      <c r="C73" s="235">
        <v>3</v>
      </c>
      <c r="D73" s="235" t="str">
        <f>CONCATENATE(IF(年金以外雑所得!C28="","",年金以外雑所得!C28))</f>
        <v/>
      </c>
      <c r="E73" s="297" t="str">
        <f>CONCATENATE(IF(年金以外雑所得!G28="","",年金以外雑所得!G28))</f>
        <v/>
      </c>
      <c r="F73" s="297" t="str">
        <f>CONCATENATE(IF(年金以外雑所得!H28="","",年金以外雑所得!H28))</f>
        <v/>
      </c>
      <c r="G73" s="267"/>
      <c r="H73" s="267"/>
      <c r="I73" s="267"/>
      <c r="J73" s="267"/>
      <c r="K73" s="267"/>
      <c r="L73" s="267"/>
      <c r="M73" s="267"/>
      <c r="N73" s="267"/>
    </row>
    <row r="74" spans="1:14" ht="17.25" customHeight="1" x14ac:dyDescent="0.4">
      <c r="A74" s="267"/>
      <c r="B74" s="267"/>
      <c r="C74" s="235">
        <v>4</v>
      </c>
      <c r="D74" s="235" t="str">
        <f>CONCATENATE(IF(年金以外雑所得!C29="","",年金以外雑所得!C29))</f>
        <v/>
      </c>
      <c r="E74" s="297" t="str">
        <f>CONCATENATE(IF(年金以外雑所得!G29="","",年金以外雑所得!G29))</f>
        <v/>
      </c>
      <c r="F74" s="297" t="str">
        <f>CONCATENATE(IF(年金以外雑所得!H29="","",年金以外雑所得!H29))</f>
        <v/>
      </c>
      <c r="G74" s="297"/>
      <c r="H74" s="267"/>
      <c r="I74" s="267"/>
      <c r="J74" s="267"/>
      <c r="K74" s="267"/>
      <c r="L74" s="267"/>
      <c r="M74" s="267"/>
      <c r="N74" s="267"/>
    </row>
    <row r="75" spans="1:14" ht="17.25" customHeight="1" x14ac:dyDescent="0.4">
      <c r="A75" s="267"/>
      <c r="B75" s="267"/>
      <c r="C75" s="235">
        <v>5</v>
      </c>
      <c r="D75" s="235" t="str">
        <f>CONCATENATE(IF(年金以外雑所得!C30="","",年金以外雑所得!C30))</f>
        <v/>
      </c>
      <c r="E75" s="297" t="str">
        <f>CONCATENATE(IF(年金以外雑所得!G30="","",年金以外雑所得!G30))</f>
        <v/>
      </c>
      <c r="F75" s="297" t="str">
        <f>CONCATENATE(IF(年金以外雑所得!H30="","",年金以外雑所得!H30))</f>
        <v/>
      </c>
      <c r="G75" s="267"/>
      <c r="H75" s="267"/>
      <c r="I75" s="267"/>
      <c r="J75" s="267"/>
      <c r="K75" s="267"/>
      <c r="L75" s="267"/>
      <c r="M75" s="267"/>
      <c r="N75" s="267"/>
    </row>
    <row r="76" spans="1:14" ht="17.25" customHeight="1" x14ac:dyDescent="0.4">
      <c r="A76" s="267"/>
      <c r="B76" s="267"/>
      <c r="C76" s="267"/>
      <c r="D76" s="267"/>
      <c r="E76" s="300"/>
      <c r="F76" s="300"/>
      <c r="G76" s="267"/>
      <c r="H76" s="267"/>
      <c r="I76" s="267"/>
      <c r="J76" s="267"/>
      <c r="K76" s="267"/>
      <c r="L76" s="267"/>
      <c r="M76" s="267"/>
      <c r="N76" s="267"/>
    </row>
    <row r="77" spans="1:14" ht="17.25" customHeight="1" x14ac:dyDescent="0.4">
      <c r="A77" s="267"/>
      <c r="B77" s="267" t="s">
        <v>724</v>
      </c>
      <c r="C77" s="267"/>
      <c r="D77" s="267"/>
      <c r="E77" s="267"/>
      <c r="F77" s="288"/>
      <c r="G77" s="267"/>
      <c r="H77" s="267"/>
      <c r="I77" s="267"/>
      <c r="J77" s="267"/>
      <c r="K77" s="267"/>
      <c r="L77" s="267"/>
      <c r="M77" s="267"/>
      <c r="N77" s="267"/>
    </row>
    <row r="78" spans="1:14" ht="17.25" customHeight="1" x14ac:dyDescent="0.4">
      <c r="A78" s="267"/>
      <c r="B78" s="267"/>
      <c r="C78" s="267"/>
      <c r="D78" s="235" t="s">
        <v>677</v>
      </c>
      <c r="E78" s="297" t="str">
        <f>CONCATENATE(IF(年金以外雑所得!E35="","",年金以外雑所得!E35))</f>
        <v>0</v>
      </c>
      <c r="F78" s="288"/>
      <c r="G78" s="267"/>
      <c r="H78" s="267"/>
      <c r="I78" s="267"/>
      <c r="J78" s="267"/>
      <c r="K78" s="267"/>
      <c r="L78" s="267"/>
      <c r="M78" s="267"/>
      <c r="N78" s="267"/>
    </row>
    <row r="79" spans="1:14" ht="17.25" customHeight="1" x14ac:dyDescent="0.4">
      <c r="A79" s="267"/>
      <c r="B79" s="267"/>
      <c r="C79" s="267"/>
      <c r="D79" s="235" t="s">
        <v>678</v>
      </c>
      <c r="E79" s="297" t="str">
        <f>CONCATENATE(IF(年金以外雑所得!E36="","",年金以外雑所得!E36))</f>
        <v>0</v>
      </c>
      <c r="F79" s="288"/>
      <c r="G79" s="267"/>
      <c r="H79" s="267"/>
      <c r="I79" s="267"/>
      <c r="J79" s="267"/>
      <c r="K79" s="267"/>
      <c r="L79" s="267"/>
      <c r="M79" s="267"/>
      <c r="N79" s="267"/>
    </row>
    <row r="80" spans="1:14" ht="17.25" customHeight="1" x14ac:dyDescent="0.4">
      <c r="A80" s="267"/>
      <c r="B80" s="267"/>
      <c r="C80" s="267"/>
      <c r="D80" s="267"/>
      <c r="E80" s="300"/>
      <c r="F80" s="288"/>
      <c r="G80" s="267"/>
      <c r="H80" s="267"/>
      <c r="I80" s="267"/>
      <c r="J80" s="267"/>
      <c r="K80" s="267"/>
      <c r="L80" s="267"/>
      <c r="M80" s="267"/>
      <c r="N80" s="267"/>
    </row>
    <row r="81" spans="1:14" ht="17.25" customHeight="1" x14ac:dyDescent="0.4">
      <c r="A81" s="303" t="s">
        <v>622</v>
      </c>
      <c r="B81" s="303"/>
      <c r="C81" s="303"/>
      <c r="D81" s="304"/>
      <c r="E81" s="303"/>
      <c r="F81" s="303"/>
      <c r="G81" s="303"/>
      <c r="H81" s="303"/>
      <c r="I81" s="303"/>
      <c r="J81" s="267"/>
      <c r="K81" s="267"/>
      <c r="L81" s="267"/>
      <c r="M81" s="267"/>
      <c r="N81" s="267"/>
    </row>
    <row r="82" spans="1:14" ht="17.25" customHeight="1" x14ac:dyDescent="0.4">
      <c r="A82" s="267"/>
      <c r="B82" s="267"/>
      <c r="C82" s="267"/>
      <c r="D82" s="267"/>
      <c r="E82" s="267"/>
      <c r="F82" s="267"/>
      <c r="G82" s="267"/>
      <c r="H82" s="267"/>
      <c r="I82" s="267"/>
      <c r="J82" s="267"/>
      <c r="K82" s="267"/>
      <c r="L82" s="267"/>
      <c r="M82" s="267"/>
      <c r="N82" s="267"/>
    </row>
    <row r="83" spans="1:14" ht="17.25" customHeight="1" x14ac:dyDescent="0.4">
      <c r="A83" s="267"/>
      <c r="B83" s="267"/>
      <c r="C83" s="235"/>
      <c r="D83" s="235" t="s">
        <v>686</v>
      </c>
      <c r="E83" s="297" t="str">
        <f>CONCATENATE(IF(営業・農業!E11="","",営業・農業!E11))</f>
        <v/>
      </c>
      <c r="F83" s="267"/>
      <c r="G83" s="267"/>
      <c r="H83" s="267"/>
      <c r="I83" s="267"/>
      <c r="J83" s="267"/>
      <c r="K83" s="267"/>
      <c r="L83" s="267"/>
      <c r="M83" s="267"/>
      <c r="N83" s="267"/>
    </row>
    <row r="84" spans="1:14" ht="17.25" customHeight="1" x14ac:dyDescent="0.4">
      <c r="A84" s="267"/>
      <c r="B84" s="267"/>
      <c r="C84" s="235"/>
      <c r="D84" s="200" t="s">
        <v>691</v>
      </c>
      <c r="E84" s="297" t="str">
        <f>CONCATENATE(IF(営業・農業!D13="","",営業・農業!D13))</f>
        <v/>
      </c>
      <c r="F84" s="267"/>
      <c r="G84" s="267"/>
      <c r="H84" s="267"/>
      <c r="I84" s="267"/>
      <c r="J84" s="267"/>
      <c r="K84" s="267"/>
      <c r="L84" s="267"/>
      <c r="M84" s="267"/>
      <c r="N84" s="267"/>
    </row>
    <row r="85" spans="1:14" ht="17.25" customHeight="1" x14ac:dyDescent="0.4">
      <c r="A85" s="267"/>
      <c r="B85" s="267"/>
      <c r="C85" s="235"/>
      <c r="D85" s="200" t="s">
        <v>692</v>
      </c>
      <c r="E85" s="297" t="str">
        <f>CONCATENATE(IF(営業・農業!D14="","",営業・農業!D14))</f>
        <v/>
      </c>
      <c r="F85" s="267"/>
      <c r="G85" s="267"/>
      <c r="H85" s="267"/>
      <c r="I85" s="267"/>
      <c r="J85" s="267"/>
      <c r="K85" s="267"/>
      <c r="L85" s="267"/>
      <c r="M85" s="267"/>
      <c r="N85" s="267"/>
    </row>
    <row r="86" spans="1:14" ht="17.25" customHeight="1" x14ac:dyDescent="0.4">
      <c r="A86" s="267"/>
      <c r="B86" s="267"/>
      <c r="C86" s="267"/>
      <c r="D86" s="267"/>
      <c r="E86" s="300"/>
      <c r="F86" s="267"/>
      <c r="G86" s="267"/>
      <c r="H86" s="267"/>
      <c r="I86" s="267"/>
      <c r="J86" s="267"/>
      <c r="K86" s="267"/>
      <c r="L86" s="267"/>
      <c r="M86" s="267"/>
      <c r="N86" s="267"/>
    </row>
    <row r="87" spans="1:14" ht="17.25" customHeight="1" x14ac:dyDescent="0.4">
      <c r="A87" s="267"/>
      <c r="B87" s="267" t="s">
        <v>623</v>
      </c>
      <c r="C87" s="267"/>
      <c r="D87" s="268"/>
      <c r="E87" s="267"/>
      <c r="F87" s="267"/>
      <c r="G87" s="267"/>
      <c r="H87" s="267"/>
      <c r="I87" s="267"/>
      <c r="J87" s="267"/>
      <c r="K87" s="267"/>
      <c r="L87" s="267"/>
      <c r="M87" s="267"/>
      <c r="N87" s="267"/>
    </row>
    <row r="88" spans="1:14" ht="17.25" customHeight="1" x14ac:dyDescent="0.4">
      <c r="A88" s="267"/>
      <c r="B88" s="267"/>
      <c r="C88" s="235">
        <v>1</v>
      </c>
      <c r="D88" s="237" t="s">
        <v>412</v>
      </c>
      <c r="E88" s="297" t="str">
        <f>CONCATENATE(IF(営業・農業!E19="","",営業・農業!E19))</f>
        <v/>
      </c>
      <c r="F88" s="267"/>
      <c r="G88" s="267"/>
      <c r="H88" s="267"/>
      <c r="I88" s="267"/>
      <c r="J88" s="267"/>
      <c r="K88" s="267"/>
      <c r="L88" s="267"/>
      <c r="M88" s="267"/>
      <c r="N88" s="267"/>
    </row>
    <row r="89" spans="1:14" ht="17.25" customHeight="1" x14ac:dyDescent="0.4">
      <c r="A89" s="267"/>
      <c r="B89" s="267"/>
      <c r="C89" s="235">
        <v>2</v>
      </c>
      <c r="D89" s="290" t="str">
        <f>CONCATENATE(IF(営業・農業!C20="","",営業・農業!C20))</f>
        <v/>
      </c>
      <c r="E89" s="297" t="str">
        <f>CONCATENATE(IF(営業・農業!E20="","",営業・農業!E20))</f>
        <v/>
      </c>
      <c r="F89" s="267"/>
      <c r="G89" s="267"/>
      <c r="H89" s="267"/>
      <c r="I89" s="267"/>
      <c r="J89" s="267"/>
      <c r="K89" s="267"/>
      <c r="L89" s="267"/>
      <c r="M89" s="267"/>
      <c r="N89" s="267"/>
    </row>
    <row r="90" spans="1:14" ht="17.25" customHeight="1" x14ac:dyDescent="0.4">
      <c r="A90" s="267"/>
      <c r="B90" s="267"/>
      <c r="C90" s="235">
        <v>3</v>
      </c>
      <c r="D90" s="237" t="s">
        <v>413</v>
      </c>
      <c r="E90" s="297" t="str">
        <f>CONCATENATE(IF(営業・農業!E21="","",営業・農業!E21))</f>
        <v/>
      </c>
      <c r="F90" s="267"/>
      <c r="G90" s="267"/>
      <c r="H90" s="267"/>
      <c r="I90" s="267"/>
      <c r="J90" s="267"/>
      <c r="K90" s="267"/>
      <c r="L90" s="267"/>
      <c r="M90" s="267"/>
      <c r="N90" s="267"/>
    </row>
    <row r="91" spans="1:14" ht="17.25" customHeight="1" x14ac:dyDescent="0.4">
      <c r="A91" s="267"/>
      <c r="B91" s="267"/>
      <c r="C91" s="235">
        <v>4</v>
      </c>
      <c r="D91" s="237" t="s">
        <v>349</v>
      </c>
      <c r="E91" s="297" t="str">
        <f>CONCATENATE(IF(営業・農業!E22="","",営業・農業!E22))</f>
        <v/>
      </c>
      <c r="F91" s="267"/>
      <c r="G91" s="267"/>
      <c r="H91" s="267"/>
      <c r="I91" s="267"/>
      <c r="J91" s="267"/>
      <c r="K91" s="267"/>
      <c r="L91" s="267"/>
      <c r="M91" s="267"/>
      <c r="N91" s="267"/>
    </row>
    <row r="92" spans="1:14" ht="17.25" customHeight="1" x14ac:dyDescent="0.4">
      <c r="A92" s="269"/>
      <c r="B92" s="269"/>
      <c r="C92" s="235">
        <v>5</v>
      </c>
      <c r="D92" s="237" t="s">
        <v>403</v>
      </c>
      <c r="E92" s="297" t="str">
        <f>CONCATENATE(IF(営業・農業!E24="","",営業・農業!E24))</f>
        <v/>
      </c>
      <c r="F92" s="267"/>
      <c r="G92" s="267"/>
      <c r="H92" s="267"/>
      <c r="I92" s="267"/>
      <c r="J92" s="267"/>
      <c r="K92" s="267"/>
      <c r="L92" s="267"/>
      <c r="M92" s="267"/>
      <c r="N92" s="267"/>
    </row>
    <row r="93" spans="1:14" ht="17.25" customHeight="1" x14ac:dyDescent="0.4">
      <c r="A93" s="267"/>
      <c r="B93" s="267"/>
      <c r="C93" s="235">
        <v>6</v>
      </c>
      <c r="D93" s="237" t="s">
        <v>414</v>
      </c>
      <c r="E93" s="297" t="str">
        <f>CONCATENATE(IF(営業・農業!E25="","",営業・農業!E25))</f>
        <v/>
      </c>
      <c r="F93" s="267"/>
      <c r="G93" s="267"/>
      <c r="H93" s="267"/>
      <c r="I93" s="267"/>
      <c r="J93" s="267"/>
      <c r="K93" s="267"/>
      <c r="L93" s="267"/>
      <c r="M93" s="267"/>
      <c r="N93" s="267"/>
    </row>
    <row r="94" spans="1:14" ht="17.25" customHeight="1" x14ac:dyDescent="0.4">
      <c r="A94" s="267"/>
      <c r="B94" s="267"/>
      <c r="C94" s="235">
        <v>7</v>
      </c>
      <c r="D94" s="237" t="s">
        <v>306</v>
      </c>
      <c r="E94" s="297" t="str">
        <f>CONCATENATE(IF(営業・農業!E27="","",営業・農業!E27))</f>
        <v/>
      </c>
      <c r="F94" s="267"/>
      <c r="G94" s="267"/>
      <c r="H94" s="267"/>
      <c r="I94" s="267"/>
      <c r="J94" s="267"/>
      <c r="K94" s="267"/>
      <c r="L94" s="267"/>
      <c r="M94" s="267"/>
      <c r="N94" s="267"/>
    </row>
    <row r="95" spans="1:14" ht="17.25" customHeight="1" x14ac:dyDescent="0.4">
      <c r="A95" s="267"/>
      <c r="B95" s="267" t="s">
        <v>626</v>
      </c>
      <c r="C95" s="267"/>
      <c r="D95" s="268"/>
      <c r="E95" s="267"/>
      <c r="F95" s="267"/>
      <c r="G95" s="267"/>
      <c r="H95" s="267"/>
      <c r="I95" s="267"/>
      <c r="J95" s="267"/>
      <c r="K95" s="267"/>
      <c r="L95" s="267"/>
      <c r="M95" s="267"/>
      <c r="N95" s="267"/>
    </row>
    <row r="96" spans="1:14" ht="17.25" customHeight="1" x14ac:dyDescent="0.4">
      <c r="A96" s="269"/>
      <c r="B96" s="269"/>
      <c r="C96" s="289">
        <v>1</v>
      </c>
      <c r="D96" s="237" t="s">
        <v>97</v>
      </c>
      <c r="E96" s="297" t="str">
        <f>CONCATENATE(IF(営業・農業!E30="","",営業・農業!E30))</f>
        <v/>
      </c>
      <c r="F96" s="267"/>
      <c r="G96" s="267"/>
      <c r="H96" s="267"/>
      <c r="I96" s="267"/>
      <c r="J96" s="267"/>
      <c r="K96" s="267"/>
      <c r="L96" s="267"/>
      <c r="M96" s="267"/>
      <c r="N96" s="267"/>
    </row>
    <row r="97" spans="1:14" ht="17.25" customHeight="1" x14ac:dyDescent="0.4">
      <c r="A97" s="267"/>
      <c r="B97" s="267"/>
      <c r="C97" s="235">
        <v>2</v>
      </c>
      <c r="D97" s="237" t="s">
        <v>8</v>
      </c>
      <c r="E97" s="297" t="str">
        <f>CONCATENATE(IF(営業・農業!E31="","",営業・農業!E31))</f>
        <v/>
      </c>
      <c r="F97" s="267"/>
      <c r="G97" s="267"/>
      <c r="H97" s="267"/>
      <c r="I97" s="267"/>
      <c r="J97" s="267"/>
      <c r="K97" s="267"/>
      <c r="L97" s="267"/>
      <c r="M97" s="267"/>
      <c r="N97" s="267"/>
    </row>
    <row r="98" spans="1:14" ht="17.25" customHeight="1" x14ac:dyDescent="0.4">
      <c r="A98" s="267"/>
      <c r="B98" s="267"/>
      <c r="C98" s="289">
        <v>3</v>
      </c>
      <c r="D98" s="237" t="s">
        <v>280</v>
      </c>
      <c r="E98" s="297" t="str">
        <f>CONCATENATE(IF(営業・農業!E32="","",営業・農業!E32))</f>
        <v/>
      </c>
      <c r="F98" s="267"/>
      <c r="G98" s="267"/>
      <c r="H98" s="267"/>
      <c r="I98" s="267"/>
      <c r="J98" s="267"/>
      <c r="K98" s="267"/>
      <c r="L98" s="267"/>
      <c r="M98" s="267"/>
      <c r="N98" s="267"/>
    </row>
    <row r="99" spans="1:14" ht="17.25" customHeight="1" x14ac:dyDescent="0.4">
      <c r="A99" s="267"/>
      <c r="B99" s="267"/>
      <c r="C99" s="235">
        <v>4</v>
      </c>
      <c r="D99" s="237" t="s">
        <v>193</v>
      </c>
      <c r="E99" s="297" t="str">
        <f>CONCATENATE(IF(営業・農業!E33="","",営業・農業!E33))</f>
        <v/>
      </c>
      <c r="F99" s="267"/>
      <c r="G99" s="267"/>
      <c r="H99" s="267"/>
      <c r="I99" s="267"/>
      <c r="J99" s="267"/>
      <c r="K99" s="267"/>
      <c r="L99" s="267"/>
      <c r="M99" s="267"/>
      <c r="N99" s="267"/>
    </row>
    <row r="100" spans="1:14" ht="17.25" customHeight="1" x14ac:dyDescent="0.4">
      <c r="A100" s="267"/>
      <c r="B100" s="267"/>
      <c r="C100" s="289">
        <v>5</v>
      </c>
      <c r="D100" s="237" t="s">
        <v>151</v>
      </c>
      <c r="E100" s="297" t="str">
        <f>CONCATENATE(IF(営業・農業!E34="","",営業・農業!E34))</f>
        <v/>
      </c>
      <c r="F100" s="267"/>
      <c r="G100" s="267"/>
      <c r="H100" s="267"/>
      <c r="I100" s="267"/>
      <c r="J100" s="267"/>
      <c r="K100" s="267"/>
      <c r="L100" s="267"/>
      <c r="M100" s="267"/>
      <c r="N100" s="267"/>
    </row>
    <row r="101" spans="1:14" ht="17.25" customHeight="1" x14ac:dyDescent="0.4">
      <c r="A101" s="267"/>
      <c r="B101" s="267"/>
      <c r="C101" s="235">
        <v>6</v>
      </c>
      <c r="D101" s="237" t="s">
        <v>282</v>
      </c>
      <c r="E101" s="297" t="str">
        <f>CONCATENATE(IF(営業・農業!E35="","",営業・農業!E35))</f>
        <v/>
      </c>
      <c r="F101" s="267"/>
      <c r="G101" s="267"/>
      <c r="H101" s="267"/>
      <c r="I101" s="267"/>
      <c r="J101" s="267"/>
      <c r="K101" s="267"/>
      <c r="L101" s="267"/>
      <c r="M101" s="267"/>
      <c r="N101" s="267"/>
    </row>
    <row r="102" spans="1:14" ht="17.25" customHeight="1" x14ac:dyDescent="0.4">
      <c r="A102" s="267"/>
      <c r="B102" s="267"/>
      <c r="C102" s="289">
        <v>7</v>
      </c>
      <c r="D102" s="237" t="s">
        <v>628</v>
      </c>
      <c r="E102" s="297" t="str">
        <f>CONCATENATE(IF(営業・農業!E36="","",営業・農業!E36))</f>
        <v>※内訳を入力してください。</v>
      </c>
      <c r="F102" s="267"/>
      <c r="G102" s="267"/>
      <c r="H102" s="267"/>
      <c r="I102" s="267"/>
      <c r="J102" s="267"/>
      <c r="K102" s="267"/>
      <c r="L102" s="267"/>
      <c r="M102" s="267"/>
      <c r="N102" s="267"/>
    </row>
    <row r="103" spans="1:14" ht="17.25" customHeight="1" x14ac:dyDescent="0.4">
      <c r="A103" s="267"/>
      <c r="B103" s="267"/>
      <c r="C103" s="235">
        <v>8</v>
      </c>
      <c r="D103" s="237" t="s">
        <v>60</v>
      </c>
      <c r="E103" s="297" t="str">
        <f>CONCATENATE(IF(営業・農業!E37="","",営業・農業!E37))</f>
        <v/>
      </c>
      <c r="F103" s="267"/>
      <c r="G103" s="267"/>
      <c r="H103" s="267"/>
      <c r="I103" s="267"/>
      <c r="J103" s="267"/>
      <c r="K103" s="267"/>
      <c r="L103" s="267"/>
      <c r="M103" s="267"/>
      <c r="N103" s="267"/>
    </row>
    <row r="104" spans="1:14" ht="17.25" customHeight="1" x14ac:dyDescent="0.4">
      <c r="A104" s="267"/>
      <c r="B104" s="267"/>
      <c r="C104" s="289">
        <v>9</v>
      </c>
      <c r="D104" s="237" t="s">
        <v>629</v>
      </c>
      <c r="E104" s="297" t="str">
        <f>CONCATENATE(IF(営業・農業!E38="","",営業・農業!E38))</f>
        <v>※内訳を入力してください。</v>
      </c>
      <c r="F104" s="267"/>
      <c r="G104" s="267"/>
      <c r="H104" s="267"/>
      <c r="I104" s="267"/>
      <c r="J104" s="267"/>
      <c r="K104" s="267"/>
      <c r="L104" s="267"/>
      <c r="M104" s="267"/>
      <c r="N104" s="267"/>
    </row>
    <row r="105" spans="1:14" ht="17.25" customHeight="1" x14ac:dyDescent="0.4">
      <c r="A105" s="267"/>
      <c r="B105" s="267"/>
      <c r="C105" s="235">
        <v>10</v>
      </c>
      <c r="D105" s="237" t="s">
        <v>292</v>
      </c>
      <c r="E105" s="297" t="str">
        <f>CONCATENATE(IF(営業・農業!E39="","",営業・農業!E39))</f>
        <v/>
      </c>
      <c r="F105" s="267"/>
      <c r="G105" s="267"/>
      <c r="H105" s="267"/>
      <c r="I105" s="267"/>
      <c r="J105" s="267"/>
      <c r="K105" s="267"/>
      <c r="L105" s="267"/>
      <c r="M105" s="267"/>
      <c r="N105" s="267"/>
    </row>
    <row r="106" spans="1:14" ht="17.25" customHeight="1" x14ac:dyDescent="0.4">
      <c r="A106" s="267"/>
      <c r="B106" s="267"/>
      <c r="C106" s="289">
        <v>11</v>
      </c>
      <c r="D106" s="237" t="s">
        <v>293</v>
      </c>
      <c r="E106" s="297" t="str">
        <f>CONCATENATE(IF(営業・農業!E40="","",営業・農業!E40))</f>
        <v/>
      </c>
      <c r="F106" s="267"/>
      <c r="G106" s="267"/>
      <c r="H106" s="267"/>
      <c r="I106" s="267"/>
      <c r="J106" s="267"/>
      <c r="K106" s="267"/>
      <c r="L106" s="267"/>
      <c r="M106" s="267"/>
      <c r="N106" s="267"/>
    </row>
    <row r="107" spans="1:14" ht="17.25" customHeight="1" x14ac:dyDescent="0.4">
      <c r="A107" s="267"/>
      <c r="B107" s="267"/>
      <c r="C107" s="235">
        <v>12</v>
      </c>
      <c r="D107" s="237" t="s">
        <v>294</v>
      </c>
      <c r="E107" s="297" t="str">
        <f>CONCATENATE(IF(営業・農業!E41="","",営業・農業!E41))</f>
        <v/>
      </c>
      <c r="F107" s="267"/>
      <c r="G107" s="267"/>
      <c r="H107" s="267"/>
      <c r="I107" s="267"/>
      <c r="J107" s="267"/>
      <c r="K107" s="267"/>
      <c r="L107" s="267"/>
      <c r="M107" s="267"/>
      <c r="N107" s="267"/>
    </row>
    <row r="108" spans="1:14" ht="17.25" customHeight="1" x14ac:dyDescent="0.4">
      <c r="A108" s="267"/>
      <c r="B108" s="267"/>
      <c r="C108" s="289">
        <v>13</v>
      </c>
      <c r="D108" s="237" t="s">
        <v>296</v>
      </c>
      <c r="E108" s="297" t="str">
        <f>CONCATENATE(IF(営業・農業!E42="","",営業・農業!E42))</f>
        <v/>
      </c>
      <c r="F108" s="267"/>
      <c r="G108" s="267"/>
      <c r="H108" s="267"/>
      <c r="I108" s="267"/>
      <c r="J108" s="267"/>
      <c r="K108" s="267"/>
      <c r="L108" s="267"/>
      <c r="M108" s="267"/>
      <c r="N108" s="267"/>
    </row>
    <row r="109" spans="1:14" ht="17.25" customHeight="1" x14ac:dyDescent="0.4">
      <c r="A109" s="267"/>
      <c r="B109" s="267"/>
      <c r="C109" s="235">
        <v>14</v>
      </c>
      <c r="D109" s="237" t="s">
        <v>127</v>
      </c>
      <c r="E109" s="297" t="str">
        <f>CONCATENATE(IF(営業・農業!E43="","",営業・農業!E43))</f>
        <v/>
      </c>
      <c r="F109" s="267"/>
      <c r="G109" s="267"/>
      <c r="H109" s="267"/>
      <c r="I109" s="267"/>
      <c r="J109" s="267"/>
      <c r="K109" s="267"/>
      <c r="L109" s="267"/>
      <c r="M109" s="267"/>
      <c r="N109" s="267"/>
    </row>
    <row r="110" spans="1:14" ht="17.25" customHeight="1" x14ac:dyDescent="0.4">
      <c r="A110" s="267"/>
      <c r="B110" s="267"/>
      <c r="C110" s="289">
        <v>15</v>
      </c>
      <c r="D110" s="237" t="s">
        <v>297</v>
      </c>
      <c r="E110" s="297" t="str">
        <f>CONCATENATE(IF(営業・農業!E44="","",営業・農業!E44))</f>
        <v/>
      </c>
      <c r="F110" s="267"/>
      <c r="G110" s="267"/>
      <c r="H110" s="267"/>
      <c r="I110" s="267"/>
      <c r="J110" s="267"/>
      <c r="K110" s="267"/>
      <c r="L110" s="267"/>
      <c r="M110" s="267"/>
      <c r="N110" s="267"/>
    </row>
    <row r="111" spans="1:14" ht="17.25" customHeight="1" x14ac:dyDescent="0.4">
      <c r="A111" s="267"/>
      <c r="B111" s="267"/>
      <c r="C111" s="235">
        <v>16</v>
      </c>
      <c r="D111" s="237" t="s">
        <v>208</v>
      </c>
      <c r="E111" s="297" t="str">
        <f>CONCATENATE(IF(営業・農業!E45="","",営業・農業!E45))</f>
        <v/>
      </c>
      <c r="F111" s="267"/>
      <c r="G111" s="267"/>
      <c r="H111" s="267"/>
      <c r="I111" s="267"/>
      <c r="J111" s="267"/>
      <c r="K111" s="267"/>
      <c r="L111" s="267"/>
      <c r="M111" s="267"/>
      <c r="N111" s="267"/>
    </row>
    <row r="112" spans="1:14" ht="17.25" customHeight="1" x14ac:dyDescent="0.4">
      <c r="A112" s="267"/>
      <c r="B112" s="267"/>
      <c r="C112" s="289">
        <v>17</v>
      </c>
      <c r="D112" s="237" t="s">
        <v>216</v>
      </c>
      <c r="E112" s="297" t="str">
        <f>CONCATENATE(IF(営業・農業!E46="","",営業・農業!E46))</f>
        <v/>
      </c>
      <c r="F112" s="267"/>
      <c r="G112" s="267"/>
      <c r="H112" s="267"/>
      <c r="I112" s="267"/>
      <c r="J112" s="267"/>
      <c r="K112" s="267"/>
      <c r="L112" s="267"/>
      <c r="M112" s="267"/>
      <c r="N112" s="267"/>
    </row>
    <row r="113" spans="1:14" ht="17.25" customHeight="1" x14ac:dyDescent="0.4">
      <c r="A113" s="267"/>
      <c r="B113" s="267"/>
      <c r="C113" s="235">
        <v>18</v>
      </c>
      <c r="D113" s="290" t="str">
        <f>CONCATENATE(IF(営業・農業!C47="","",営業・農業!C47))</f>
        <v/>
      </c>
      <c r="E113" s="297" t="str">
        <f>CONCATENATE(IF(営業・農業!E47="","",営業・農業!E47))</f>
        <v/>
      </c>
      <c r="F113" s="267"/>
      <c r="G113" s="267"/>
      <c r="H113" s="267"/>
      <c r="I113" s="267"/>
      <c r="J113" s="267"/>
      <c r="K113" s="267"/>
      <c r="L113" s="267"/>
      <c r="M113" s="267"/>
      <c r="N113" s="267"/>
    </row>
    <row r="114" spans="1:14" ht="17.25" customHeight="1" x14ac:dyDescent="0.4">
      <c r="A114" s="267"/>
      <c r="B114" s="267"/>
      <c r="C114" s="289">
        <v>19</v>
      </c>
      <c r="D114" s="290" t="str">
        <f>CONCATENATE(IF(営業・農業!C48="","",営業・農業!C48))</f>
        <v/>
      </c>
      <c r="E114" s="297" t="str">
        <f>CONCATENATE(IF(営業・農業!E48="","",営業・農業!E48))</f>
        <v/>
      </c>
      <c r="F114" s="267"/>
      <c r="G114" s="267"/>
      <c r="H114" s="267"/>
      <c r="I114" s="267"/>
      <c r="J114" s="267"/>
      <c r="K114" s="267"/>
      <c r="L114" s="267"/>
      <c r="M114" s="267"/>
      <c r="N114" s="267"/>
    </row>
    <row r="115" spans="1:14" ht="17.25" customHeight="1" x14ac:dyDescent="0.4">
      <c r="A115" s="267"/>
      <c r="B115" s="267"/>
      <c r="C115" s="235">
        <v>20</v>
      </c>
      <c r="D115" s="290" t="str">
        <f>CONCATENATE(IF(営業・農業!C49="","",営業・農業!C49))</f>
        <v/>
      </c>
      <c r="E115" s="297" t="str">
        <f>CONCATENATE(IF(営業・農業!E49="","",営業・農業!E49))</f>
        <v/>
      </c>
      <c r="F115" s="267"/>
      <c r="G115" s="267"/>
      <c r="H115" s="267"/>
      <c r="I115" s="267"/>
      <c r="J115" s="267"/>
      <c r="K115" s="267"/>
      <c r="L115" s="267"/>
      <c r="M115" s="267"/>
      <c r="N115" s="267"/>
    </row>
    <row r="116" spans="1:14" ht="17.25" customHeight="1" x14ac:dyDescent="0.4">
      <c r="A116" s="267"/>
      <c r="B116" s="267"/>
      <c r="C116" s="289">
        <v>21</v>
      </c>
      <c r="D116" s="290" t="str">
        <f>CONCATENATE(IF(営業・農業!C50="","",営業・農業!C50))</f>
        <v/>
      </c>
      <c r="E116" s="297" t="str">
        <f>CONCATENATE(IF(営業・農業!E50="","",営業・農業!E50))</f>
        <v/>
      </c>
      <c r="F116" s="267"/>
      <c r="G116" s="267"/>
      <c r="H116" s="267"/>
      <c r="I116" s="267"/>
      <c r="J116" s="267"/>
      <c r="K116" s="267"/>
      <c r="L116" s="267"/>
      <c r="M116" s="267"/>
      <c r="N116" s="267"/>
    </row>
    <row r="117" spans="1:14" ht="17.25" customHeight="1" x14ac:dyDescent="0.4">
      <c r="A117" s="267"/>
      <c r="B117" s="267"/>
      <c r="C117" s="235">
        <v>22</v>
      </c>
      <c r="D117" s="237" t="s">
        <v>630</v>
      </c>
      <c r="E117" s="297" t="str">
        <f>CONCATENATE(IF(営業・農業!E54="","",営業・農業!E54))</f>
        <v>0</v>
      </c>
      <c r="F117" s="267"/>
      <c r="G117" s="267"/>
      <c r="H117" s="267"/>
      <c r="I117" s="267"/>
      <c r="J117" s="267"/>
      <c r="K117" s="267"/>
      <c r="L117" s="267"/>
      <c r="M117" s="267"/>
      <c r="N117" s="267"/>
    </row>
    <row r="118" spans="1:14" ht="17.25" customHeight="1" x14ac:dyDescent="0.4">
      <c r="A118" s="267"/>
      <c r="B118" s="267" t="s">
        <v>627</v>
      </c>
      <c r="C118" s="267"/>
      <c r="D118" s="267"/>
      <c r="E118" s="267"/>
      <c r="F118" s="267"/>
      <c r="G118" s="267"/>
      <c r="H118" s="267"/>
      <c r="I118" s="267"/>
      <c r="J118" s="267"/>
      <c r="K118" s="267"/>
      <c r="L118" s="267"/>
      <c r="M118" s="267"/>
      <c r="N118" s="267"/>
    </row>
    <row r="119" spans="1:14" ht="17.25" customHeight="1" x14ac:dyDescent="0.4">
      <c r="A119" s="267"/>
      <c r="B119" s="267" t="s">
        <v>631</v>
      </c>
      <c r="C119" s="267"/>
      <c r="E119" s="267"/>
      <c r="F119" s="267"/>
      <c r="G119" s="267"/>
      <c r="H119" s="267"/>
      <c r="I119" s="267"/>
      <c r="J119" s="267"/>
      <c r="K119" s="267"/>
      <c r="L119" s="267"/>
      <c r="M119" s="267"/>
      <c r="N119" s="267"/>
    </row>
    <row r="120" spans="1:14" ht="17.25" customHeight="1" x14ac:dyDescent="0.4">
      <c r="A120" s="267"/>
      <c r="B120" s="267"/>
      <c r="C120" s="235"/>
      <c r="D120" s="235" t="s">
        <v>632</v>
      </c>
      <c r="E120" s="235" t="s">
        <v>633</v>
      </c>
      <c r="F120" s="235" t="s">
        <v>634</v>
      </c>
      <c r="G120" s="235" t="s">
        <v>635</v>
      </c>
      <c r="H120" s="267"/>
      <c r="I120" s="267"/>
      <c r="J120" s="267"/>
      <c r="K120" s="267"/>
      <c r="L120" s="267"/>
      <c r="M120" s="267"/>
      <c r="N120" s="267"/>
    </row>
    <row r="121" spans="1:14" ht="17.25" customHeight="1" x14ac:dyDescent="0.4">
      <c r="A121" s="267"/>
      <c r="B121" s="267"/>
      <c r="C121" s="235">
        <v>1</v>
      </c>
      <c r="D121" s="237" t="str">
        <f>CONCATENATE(IF(営業・農業!K32="","",営業・農業!K32))</f>
        <v/>
      </c>
      <c r="E121" s="237" t="str">
        <f>CONCATENATE(IF(営業・農業!L32="","",営業・農業!L32))</f>
        <v/>
      </c>
      <c r="F121" s="324" t="e">
        <f>CONCATENATE(DATESTRING(IF(営業・農業!N32="","",営業・農業!N32)))</f>
        <v>#VALUE!</v>
      </c>
      <c r="G121" s="299" t="str">
        <f>CONCATENATE(IF(営業・農業!O32="","",営業・農業!O32))</f>
        <v/>
      </c>
      <c r="H121" s="267"/>
      <c r="I121" s="267"/>
      <c r="J121" s="267"/>
      <c r="K121" s="267"/>
      <c r="L121" s="267"/>
      <c r="M121" s="267"/>
      <c r="N121" s="267"/>
    </row>
    <row r="122" spans="1:14" ht="17.25" customHeight="1" x14ac:dyDescent="0.4">
      <c r="A122" s="267"/>
      <c r="B122" s="267"/>
      <c r="C122" s="235">
        <v>2</v>
      </c>
      <c r="D122" s="237" t="str">
        <f>CONCATENATE(IF(営業・農業!K33="","",営業・農業!K33))</f>
        <v/>
      </c>
      <c r="E122" s="237" t="str">
        <f>CONCATENATE(IF(営業・農業!L33="","",営業・農業!L33))</f>
        <v/>
      </c>
      <c r="F122" s="324" t="e">
        <f>CONCATENATE(DATESTRING(IF(営業・農業!N33="","",営業・農業!N33)))</f>
        <v>#VALUE!</v>
      </c>
      <c r="G122" s="299" t="str">
        <f>CONCATENATE(IF(営業・農業!O33="","",営業・農業!O33))</f>
        <v/>
      </c>
      <c r="H122" s="267"/>
      <c r="I122" s="267"/>
      <c r="J122" s="267"/>
      <c r="K122" s="267"/>
      <c r="L122" s="267"/>
      <c r="M122" s="267"/>
      <c r="N122" s="267"/>
    </row>
    <row r="123" spans="1:14" ht="17.25" customHeight="1" x14ac:dyDescent="0.4">
      <c r="A123" s="267"/>
      <c r="B123" s="267"/>
      <c r="C123" s="235">
        <v>3</v>
      </c>
      <c r="D123" s="237" t="str">
        <f>CONCATENATE(IF(営業・農業!K34="","",営業・農業!K34))</f>
        <v/>
      </c>
      <c r="E123" s="237" t="str">
        <f>CONCATENATE(IF(営業・農業!L34="","",営業・農業!L34))</f>
        <v/>
      </c>
      <c r="F123" s="324" t="e">
        <f>CONCATENATE(DATESTRING(IF(営業・農業!N34="","",営業・農業!N34)))</f>
        <v>#VALUE!</v>
      </c>
      <c r="G123" s="299" t="str">
        <f>CONCATENATE(IF(営業・農業!O34="","",営業・農業!O34))</f>
        <v/>
      </c>
      <c r="H123" s="267"/>
      <c r="I123" s="267"/>
      <c r="J123" s="267"/>
      <c r="K123" s="267"/>
      <c r="L123" s="267"/>
      <c r="M123" s="267"/>
      <c r="N123" s="267"/>
    </row>
    <row r="124" spans="1:14" ht="17.25" customHeight="1" x14ac:dyDescent="0.4">
      <c r="A124" s="267"/>
      <c r="B124" s="267"/>
      <c r="C124" s="235">
        <v>4</v>
      </c>
      <c r="D124" s="237" t="str">
        <f>CONCATENATE(IF(営業・農業!K35="","",営業・農業!K35))</f>
        <v/>
      </c>
      <c r="E124" s="237" t="str">
        <f>CONCATENATE(IF(営業・農業!L35="","",営業・農業!L35))</f>
        <v/>
      </c>
      <c r="F124" s="324" t="e">
        <f>CONCATENATE(DATESTRING(IF(営業・農業!N35="","",営業・農業!N35)))</f>
        <v>#VALUE!</v>
      </c>
      <c r="G124" s="299" t="str">
        <f>CONCATENATE(IF(営業・農業!O35="","",営業・農業!O35))</f>
        <v/>
      </c>
      <c r="H124" s="267"/>
      <c r="I124" s="267"/>
      <c r="J124" s="267"/>
      <c r="K124" s="267"/>
      <c r="L124" s="267"/>
      <c r="M124" s="267"/>
      <c r="N124" s="267"/>
    </row>
    <row r="125" spans="1:14" ht="17.25" customHeight="1" x14ac:dyDescent="0.4">
      <c r="A125" s="267"/>
      <c r="B125" s="267" t="s">
        <v>636</v>
      </c>
      <c r="C125" s="267"/>
      <c r="D125" s="267"/>
      <c r="E125" s="267"/>
      <c r="F125" s="267"/>
      <c r="G125" s="267"/>
      <c r="H125" s="267"/>
      <c r="I125" s="267"/>
      <c r="J125" s="267"/>
      <c r="K125" s="267"/>
      <c r="L125" s="267"/>
      <c r="M125" s="267"/>
      <c r="N125" s="267"/>
    </row>
    <row r="126" spans="1:14" ht="17.25" customHeight="1" x14ac:dyDescent="0.4">
      <c r="A126" s="267"/>
      <c r="B126" s="267"/>
      <c r="C126" s="235"/>
      <c r="D126" s="235" t="s">
        <v>637</v>
      </c>
      <c r="E126" s="235" t="s">
        <v>633</v>
      </c>
      <c r="F126" s="235" t="s">
        <v>634</v>
      </c>
      <c r="G126" s="235" t="s">
        <v>635</v>
      </c>
      <c r="H126" s="267"/>
      <c r="I126" s="267"/>
      <c r="J126" s="267"/>
      <c r="K126" s="267"/>
      <c r="L126" s="267"/>
      <c r="M126" s="267"/>
      <c r="N126" s="267"/>
    </row>
    <row r="127" spans="1:14" ht="17.25" customHeight="1" x14ac:dyDescent="0.4">
      <c r="A127" s="267"/>
      <c r="B127" s="267"/>
      <c r="C127" s="235">
        <v>1</v>
      </c>
      <c r="D127" s="237" t="str">
        <f>CONCATENATE(IF(営業・農業!K39="","",営業・農業!K39))</f>
        <v/>
      </c>
      <c r="E127" s="235" t="str">
        <f>CONCATENATE(IF(営業・農業!L39="","",営業・農業!L39))</f>
        <v/>
      </c>
      <c r="F127" s="325" t="e">
        <f>CONCATENATE(DATESTRING(IF(営業・農業!N39="","",営業・農業!N39)))</f>
        <v>#VALUE!</v>
      </c>
      <c r="G127" s="297" t="str">
        <f>CONCATENATE(IF(営業・農業!O39="","",営業・農業!O39))</f>
        <v/>
      </c>
      <c r="H127" s="267"/>
      <c r="I127" s="267"/>
      <c r="J127" s="267"/>
      <c r="K127" s="267"/>
      <c r="L127" s="267"/>
      <c r="M127" s="267"/>
      <c r="N127" s="267"/>
    </row>
    <row r="128" spans="1:14" ht="17.25" customHeight="1" x14ac:dyDescent="0.4">
      <c r="A128" s="267"/>
      <c r="B128" s="267"/>
      <c r="C128" s="235">
        <v>2</v>
      </c>
      <c r="D128" s="237" t="str">
        <f>CONCATENATE(IF(営業・農業!K40="","",営業・農業!K40))</f>
        <v/>
      </c>
      <c r="E128" s="235" t="str">
        <f>CONCATENATE(IF(営業・農業!L40="","",営業・農業!L40))</f>
        <v/>
      </c>
      <c r="F128" s="325" t="e">
        <f>CONCATENATE(DATESTRING(IF(営業・農業!N40="","",営業・農業!N40)))</f>
        <v>#VALUE!</v>
      </c>
      <c r="G128" s="297" t="str">
        <f>CONCATENATE(IF(営業・農業!O40="","",営業・農業!O40))</f>
        <v/>
      </c>
      <c r="H128" s="267"/>
      <c r="I128" s="267"/>
      <c r="J128" s="267"/>
      <c r="K128" s="267"/>
      <c r="L128" s="267"/>
      <c r="M128" s="267"/>
      <c r="N128" s="267"/>
    </row>
    <row r="129" spans="1:14" ht="17.25" customHeight="1" x14ac:dyDescent="0.4">
      <c r="A129" s="267"/>
      <c r="B129" s="267" t="s">
        <v>638</v>
      </c>
      <c r="C129" s="267"/>
      <c r="E129" s="267"/>
      <c r="F129" s="267"/>
      <c r="G129" s="270"/>
      <c r="H129" s="267"/>
      <c r="I129" s="267"/>
      <c r="J129" s="267"/>
      <c r="K129" s="267"/>
      <c r="L129" s="267"/>
      <c r="M129" s="267"/>
      <c r="N129" s="267"/>
    </row>
    <row r="130" spans="1:14" ht="17.25" customHeight="1" x14ac:dyDescent="0.4">
      <c r="A130" s="267"/>
      <c r="B130" s="267"/>
      <c r="C130" s="235"/>
      <c r="D130" s="235" t="s">
        <v>632</v>
      </c>
      <c r="E130" s="235" t="s">
        <v>639</v>
      </c>
      <c r="F130" s="235" t="s">
        <v>634</v>
      </c>
      <c r="G130" s="235" t="s">
        <v>693</v>
      </c>
      <c r="H130" s="235" t="s">
        <v>640</v>
      </c>
      <c r="I130" s="267"/>
      <c r="J130" s="267"/>
      <c r="K130" s="267"/>
      <c r="L130" s="267"/>
      <c r="M130" s="267"/>
      <c r="N130" s="267"/>
    </row>
    <row r="131" spans="1:14" ht="17.25" customHeight="1" x14ac:dyDescent="0.4">
      <c r="A131" s="267"/>
      <c r="B131" s="267"/>
      <c r="C131" s="235">
        <v>1</v>
      </c>
      <c r="D131" s="237" t="str">
        <f>CONCATENATE(IF(営業・農業!K44="","",営業・農業!K44))</f>
        <v/>
      </c>
      <c r="E131" s="237" t="str">
        <f>CONCATENATE(IF(営業・農業!L44="","",営業・農業!L44))</f>
        <v/>
      </c>
      <c r="F131" s="324" t="e">
        <f>CONCATENATE(DATESTRING(IF(営業・農業!M44="","",営業・農業!M44)))</f>
        <v>#VALUE!</v>
      </c>
      <c r="G131" s="299" t="str">
        <f>CONCATENATE(IF(営業・農業!N44="","",営業・農業!N44))</f>
        <v/>
      </c>
      <c r="H131" s="299" t="str">
        <f>CONCATENATE(IF(営業・農業!O44="","",営業・農業!O44))</f>
        <v/>
      </c>
      <c r="I131" s="267"/>
      <c r="J131" s="267"/>
      <c r="K131" s="267"/>
      <c r="L131" s="267"/>
      <c r="M131" s="267"/>
      <c r="N131" s="267"/>
    </row>
    <row r="132" spans="1:14" ht="17.25" customHeight="1" x14ac:dyDescent="0.4">
      <c r="A132" s="267"/>
      <c r="B132" s="267"/>
      <c r="C132" s="267"/>
      <c r="D132" s="268"/>
      <c r="E132" s="268"/>
      <c r="F132" s="354"/>
      <c r="G132" s="353"/>
      <c r="H132" s="353"/>
      <c r="I132" s="267"/>
      <c r="J132" s="267"/>
      <c r="K132" s="267"/>
      <c r="L132" s="267"/>
      <c r="M132" s="267"/>
      <c r="N132" s="267"/>
    </row>
    <row r="133" spans="1:14" ht="17.25" customHeight="1" x14ac:dyDescent="0.4">
      <c r="A133" s="267"/>
      <c r="B133" s="267" t="s">
        <v>716</v>
      </c>
      <c r="C133" s="267"/>
      <c r="D133" s="267"/>
      <c r="E133" s="267"/>
      <c r="F133" s="267"/>
      <c r="G133" s="267"/>
      <c r="H133" s="267"/>
      <c r="I133" s="267"/>
      <c r="J133" s="267"/>
      <c r="K133" s="267"/>
      <c r="L133" s="267"/>
      <c r="M133" s="267"/>
      <c r="N133" s="267"/>
    </row>
    <row r="134" spans="1:14" ht="17.25" customHeight="1" x14ac:dyDescent="0.4">
      <c r="A134" s="267"/>
      <c r="B134" s="267"/>
      <c r="C134" s="267"/>
      <c r="D134" s="235" t="s">
        <v>714</v>
      </c>
      <c r="E134" s="235" t="str">
        <f>CONCATENATE(IF(営業・農業!E23="","",営業・農業!E23))</f>
        <v>0</v>
      </c>
      <c r="F134" s="267"/>
      <c r="G134" s="267"/>
      <c r="H134" s="267"/>
      <c r="I134" s="267"/>
      <c r="J134" s="267"/>
      <c r="K134" s="267"/>
      <c r="L134" s="267"/>
      <c r="M134" s="267"/>
      <c r="N134" s="267"/>
    </row>
    <row r="135" spans="1:14" ht="17.25" customHeight="1" x14ac:dyDescent="0.4">
      <c r="A135" s="267"/>
      <c r="B135" s="267"/>
      <c r="C135" s="267"/>
      <c r="D135" s="235" t="s">
        <v>715</v>
      </c>
      <c r="E135" s="235" t="str">
        <f>CONCATENATE(IF(営業・農業!E55="","",営業・農業!E55))</f>
        <v>0</v>
      </c>
      <c r="F135" s="267"/>
      <c r="G135" s="267"/>
      <c r="H135" s="267"/>
      <c r="I135" s="267"/>
      <c r="J135" s="267"/>
      <c r="K135" s="267"/>
      <c r="L135" s="267"/>
      <c r="M135" s="267"/>
      <c r="N135" s="267"/>
    </row>
    <row r="136" spans="1:14" ht="17.25" customHeight="1" x14ac:dyDescent="0.4">
      <c r="A136" s="267"/>
      <c r="B136" s="267"/>
      <c r="C136" s="267"/>
      <c r="D136" s="270"/>
      <c r="E136" s="267"/>
      <c r="F136" s="267"/>
      <c r="G136" s="267"/>
      <c r="H136" s="267"/>
      <c r="I136" s="267"/>
      <c r="J136" s="267"/>
      <c r="K136" s="267"/>
      <c r="L136" s="267"/>
      <c r="M136" s="267"/>
      <c r="N136" s="267"/>
    </row>
    <row r="137" spans="1:14" ht="17.25" customHeight="1" x14ac:dyDescent="0.4">
      <c r="A137" s="303" t="s">
        <v>641</v>
      </c>
      <c r="B137" s="303"/>
      <c r="C137" s="303"/>
      <c r="D137" s="304"/>
      <c r="E137" s="303"/>
      <c r="F137" s="303"/>
      <c r="G137" s="303"/>
      <c r="H137" s="303"/>
      <c r="I137" s="303"/>
      <c r="J137" s="267"/>
      <c r="K137" s="267"/>
      <c r="L137" s="267"/>
      <c r="M137" s="267"/>
      <c r="N137" s="267"/>
    </row>
    <row r="138" spans="1:14" ht="17.25" customHeight="1" x14ac:dyDescent="0.4">
      <c r="A138" s="267"/>
      <c r="B138" s="267" t="s">
        <v>623</v>
      </c>
      <c r="C138" s="267"/>
      <c r="D138" s="237" t="s">
        <v>676</v>
      </c>
      <c r="E138" s="278" t="s">
        <v>642</v>
      </c>
      <c r="F138" s="267"/>
      <c r="G138" s="267"/>
      <c r="H138" s="267"/>
      <c r="I138" s="267"/>
      <c r="J138" s="267"/>
      <c r="K138" s="267"/>
      <c r="L138" s="267"/>
      <c r="M138" s="267"/>
      <c r="N138" s="267"/>
    </row>
    <row r="139" spans="1:14" ht="17.25" customHeight="1" x14ac:dyDescent="0.4">
      <c r="A139" s="267"/>
      <c r="B139" s="267"/>
      <c r="C139" s="235">
        <v>1</v>
      </c>
      <c r="D139" s="237" t="s">
        <v>499</v>
      </c>
      <c r="E139" s="297" t="str">
        <f>CONCATENATE(IF(不動産!H11="","",不動産!H11))</f>
        <v/>
      </c>
      <c r="F139" s="267"/>
      <c r="G139" s="267"/>
      <c r="H139" s="267"/>
      <c r="I139" s="267"/>
      <c r="J139" s="267"/>
      <c r="K139" s="267"/>
      <c r="L139" s="267"/>
      <c r="M139" s="267"/>
      <c r="N139" s="267"/>
    </row>
    <row r="140" spans="1:14" ht="17.25" customHeight="1" x14ac:dyDescent="0.4">
      <c r="A140" s="267"/>
      <c r="B140" s="267"/>
      <c r="C140" s="235">
        <v>2</v>
      </c>
      <c r="D140" s="237" t="s">
        <v>500</v>
      </c>
      <c r="E140" s="297" t="str">
        <f>CONCATENATE(IF(不動産!H12="","",不動産!H12))</f>
        <v/>
      </c>
      <c r="F140" s="267"/>
      <c r="G140" s="267"/>
      <c r="H140" s="267"/>
      <c r="I140" s="267"/>
      <c r="J140" s="267"/>
      <c r="K140" s="267"/>
      <c r="L140" s="267"/>
      <c r="M140" s="267"/>
      <c r="N140" s="267"/>
    </row>
    <row r="141" spans="1:14" ht="17.25" customHeight="1" x14ac:dyDescent="0.4">
      <c r="A141" s="267"/>
      <c r="B141" s="267"/>
      <c r="C141" s="235">
        <v>3</v>
      </c>
      <c r="D141" s="237" t="s">
        <v>496</v>
      </c>
      <c r="E141" s="297" t="str">
        <f>CONCATENATE(IF(不動産!H13="","",不動産!H13))</f>
        <v/>
      </c>
      <c r="F141" s="267"/>
      <c r="G141" s="267"/>
      <c r="H141" s="267"/>
      <c r="I141" s="267"/>
      <c r="J141" s="267"/>
      <c r="K141" s="267"/>
      <c r="L141" s="267"/>
      <c r="M141" s="267"/>
      <c r="N141" s="267"/>
    </row>
    <row r="142" spans="1:14" ht="17.25" customHeight="1" x14ac:dyDescent="0.4">
      <c r="A142" s="267"/>
      <c r="B142" s="267"/>
      <c r="C142" s="235">
        <v>4</v>
      </c>
      <c r="D142" s="277" t="s">
        <v>497</v>
      </c>
      <c r="E142" s="297" t="str">
        <f>CONCATENATE(IF(不動産!H14="","",不動産!H14))</f>
        <v/>
      </c>
      <c r="F142" s="267"/>
      <c r="G142" s="267"/>
      <c r="H142" s="267"/>
      <c r="I142" s="267"/>
      <c r="J142" s="267"/>
      <c r="K142" s="267"/>
      <c r="L142" s="267"/>
      <c r="M142" s="267"/>
      <c r="N142" s="267"/>
    </row>
    <row r="143" spans="1:14" ht="17.25" customHeight="1" x14ac:dyDescent="0.4">
      <c r="A143" s="267"/>
      <c r="B143" s="267"/>
      <c r="C143" s="235">
        <v>5</v>
      </c>
      <c r="D143" s="277" t="s">
        <v>498</v>
      </c>
      <c r="E143" s="297" t="str">
        <f>CONCATENATE(IF(不動産!H15="","",不動産!H15))</f>
        <v/>
      </c>
      <c r="F143" s="267"/>
      <c r="G143" s="267"/>
      <c r="H143" s="267"/>
      <c r="I143" s="267"/>
      <c r="J143" s="267"/>
      <c r="K143" s="267"/>
      <c r="L143" s="267"/>
      <c r="M143" s="267"/>
      <c r="N143" s="267"/>
    </row>
    <row r="144" spans="1:14" ht="17.25" customHeight="1" x14ac:dyDescent="0.4">
      <c r="A144" s="267"/>
      <c r="B144" s="267" t="s">
        <v>643</v>
      </c>
      <c r="C144" s="267"/>
      <c r="D144" s="267"/>
      <c r="E144" s="267"/>
      <c r="F144" s="267"/>
      <c r="G144" s="267"/>
      <c r="H144" s="267"/>
      <c r="I144" s="267"/>
      <c r="J144" s="267"/>
      <c r="K144" s="267"/>
      <c r="L144" s="267"/>
      <c r="M144" s="267"/>
      <c r="N144" s="267"/>
    </row>
    <row r="145" spans="1:14" ht="17.25" customHeight="1" x14ac:dyDescent="0.4">
      <c r="A145" s="267"/>
      <c r="B145" s="267"/>
      <c r="C145" s="235">
        <v>1</v>
      </c>
      <c r="D145" s="235" t="s">
        <v>502</v>
      </c>
      <c r="E145" s="297" t="str">
        <f>CONCATENATE(IF(不動産!D21="","",不動産!D21))</f>
        <v/>
      </c>
      <c r="F145" s="267"/>
      <c r="G145" s="267"/>
      <c r="H145" s="267"/>
      <c r="I145" s="267"/>
      <c r="J145" s="267"/>
      <c r="K145" s="267"/>
      <c r="L145" s="267"/>
      <c r="M145" s="267"/>
      <c r="N145" s="267"/>
    </row>
    <row r="146" spans="1:14" ht="17.25" customHeight="1" x14ac:dyDescent="0.4">
      <c r="A146" s="267"/>
      <c r="B146" s="267"/>
      <c r="C146" s="235">
        <v>2</v>
      </c>
      <c r="D146" s="235" t="s">
        <v>503</v>
      </c>
      <c r="E146" s="297" t="str">
        <f>CONCATENATE(IF(不動産!D22="","",不動産!D22))</f>
        <v/>
      </c>
      <c r="F146" s="267"/>
      <c r="G146" s="267"/>
      <c r="H146" s="267"/>
      <c r="I146" s="267"/>
      <c r="J146" s="267"/>
      <c r="K146" s="267"/>
      <c r="L146" s="267"/>
      <c r="M146" s="267"/>
      <c r="N146" s="267"/>
    </row>
    <row r="147" spans="1:14" ht="17.25" customHeight="1" x14ac:dyDescent="0.4">
      <c r="A147" s="267"/>
      <c r="B147" s="267"/>
      <c r="C147" s="235">
        <v>3</v>
      </c>
      <c r="D147" s="235" t="s">
        <v>495</v>
      </c>
      <c r="E147" s="297" t="str">
        <f>CONCATENATE(IF(不動産!D23="","",不動産!D23))</f>
        <v/>
      </c>
      <c r="F147" s="267"/>
      <c r="G147" s="267"/>
      <c r="H147" s="267"/>
      <c r="I147" s="267"/>
      <c r="J147" s="267"/>
      <c r="K147" s="267"/>
      <c r="L147" s="267"/>
      <c r="M147" s="267"/>
      <c r="N147" s="267"/>
    </row>
    <row r="148" spans="1:14" ht="17.25" customHeight="1" x14ac:dyDescent="0.4">
      <c r="A148" s="267"/>
      <c r="B148" s="267"/>
      <c r="C148" s="235">
        <v>4</v>
      </c>
      <c r="D148" s="235" t="s">
        <v>504</v>
      </c>
      <c r="E148" s="297" t="str">
        <f>CONCATENATE(IF(不動産!D24="","",不動産!D24))</f>
        <v/>
      </c>
      <c r="F148" s="267"/>
      <c r="G148" s="267"/>
      <c r="H148" s="267"/>
      <c r="I148" s="267"/>
      <c r="J148" s="267"/>
      <c r="K148" s="267"/>
      <c r="L148" s="267"/>
      <c r="M148" s="267"/>
      <c r="N148" s="267"/>
    </row>
    <row r="149" spans="1:14" ht="17.25" customHeight="1" x14ac:dyDescent="0.4">
      <c r="A149" s="267"/>
      <c r="B149" s="267"/>
      <c r="C149" s="235">
        <v>5</v>
      </c>
      <c r="D149" s="235" t="s">
        <v>505</v>
      </c>
      <c r="E149" s="297" t="str">
        <f>CONCATENATE(IF(不動産!D25="","",不動産!D25))</f>
        <v/>
      </c>
      <c r="F149" s="267"/>
      <c r="G149" s="267"/>
      <c r="H149" s="267"/>
      <c r="I149" s="267"/>
      <c r="J149" s="267"/>
      <c r="K149" s="267"/>
      <c r="L149" s="267"/>
      <c r="M149" s="267"/>
      <c r="N149" s="267"/>
    </row>
    <row r="150" spans="1:14" ht="17.25" customHeight="1" x14ac:dyDescent="0.4">
      <c r="A150" s="267"/>
      <c r="B150" s="267"/>
      <c r="C150" s="235">
        <v>6</v>
      </c>
      <c r="D150" s="235" t="s">
        <v>506</v>
      </c>
      <c r="E150" s="297" t="str">
        <f>CONCATENATE(IF(不動産!D26="","",不動産!D26))</f>
        <v/>
      </c>
      <c r="F150" s="267"/>
      <c r="G150" s="267"/>
      <c r="H150" s="267"/>
      <c r="I150" s="267"/>
      <c r="J150" s="267"/>
      <c r="K150" s="267"/>
      <c r="L150" s="267"/>
      <c r="M150" s="267"/>
      <c r="N150" s="267"/>
    </row>
    <row r="151" spans="1:14" ht="17.25" customHeight="1" x14ac:dyDescent="0.4">
      <c r="A151" s="267"/>
      <c r="B151" s="267"/>
      <c r="C151" s="235">
        <v>7</v>
      </c>
      <c r="D151" s="235" t="s">
        <v>507</v>
      </c>
      <c r="E151" s="297" t="str">
        <f>CONCATENATE(IF(不動産!D27="","",不動産!D27))</f>
        <v/>
      </c>
      <c r="F151" s="267"/>
      <c r="G151" s="267"/>
      <c r="H151" s="267"/>
      <c r="I151" s="267"/>
      <c r="J151" s="267"/>
      <c r="K151" s="267"/>
      <c r="L151" s="267"/>
      <c r="M151" s="267"/>
      <c r="N151" s="267"/>
    </row>
    <row r="152" spans="1:14" ht="17.25" customHeight="1" x14ac:dyDescent="0.4">
      <c r="A152" s="267"/>
      <c r="B152" s="267"/>
      <c r="C152" s="235">
        <v>8</v>
      </c>
      <c r="D152" s="291" t="str">
        <f>CONCATENATE(IF(不動産!C28="","",不動産!C28))</f>
        <v/>
      </c>
      <c r="E152" s="297" t="str">
        <f>CONCATENATE(IF(不動産!D28="","",不動産!D28))</f>
        <v/>
      </c>
      <c r="F152" s="267"/>
      <c r="G152" s="267"/>
      <c r="H152" s="267"/>
      <c r="I152" s="267"/>
      <c r="J152" s="267"/>
      <c r="K152" s="267"/>
      <c r="L152" s="267"/>
      <c r="M152" s="267"/>
      <c r="N152" s="267"/>
    </row>
    <row r="153" spans="1:14" ht="17.25" customHeight="1" x14ac:dyDescent="0.4">
      <c r="A153" s="267"/>
      <c r="B153" s="267"/>
      <c r="C153" s="235">
        <v>9</v>
      </c>
      <c r="D153" s="291" t="str">
        <f>CONCATENATE(IF(不動産!C29="","",不動産!C29))</f>
        <v/>
      </c>
      <c r="E153" s="297" t="str">
        <f>CONCATENATE(IF(不動産!D29="","",不動産!D29))</f>
        <v/>
      </c>
      <c r="F153" s="267"/>
      <c r="G153" s="267"/>
      <c r="H153" s="267"/>
      <c r="I153" s="267"/>
      <c r="J153" s="267"/>
      <c r="K153" s="267"/>
      <c r="L153" s="267"/>
      <c r="M153" s="267"/>
      <c r="N153" s="267"/>
    </row>
    <row r="154" spans="1:14" ht="17.25" customHeight="1" x14ac:dyDescent="0.4">
      <c r="A154" s="267"/>
      <c r="B154" s="267"/>
      <c r="C154" s="235">
        <v>10</v>
      </c>
      <c r="D154" s="235" t="s">
        <v>515</v>
      </c>
      <c r="E154" s="297" t="str">
        <f>CONCATENATE(IF(不動産!E31="","",不動産!E31))</f>
        <v>0</v>
      </c>
      <c r="F154" s="267"/>
      <c r="G154" s="267"/>
      <c r="H154" s="267"/>
      <c r="I154" s="267"/>
      <c r="J154" s="267"/>
      <c r="K154" s="267"/>
      <c r="L154" s="267"/>
      <c r="M154" s="267"/>
      <c r="N154" s="267"/>
    </row>
    <row r="155" spans="1:14" ht="17.25" customHeight="1" x14ac:dyDescent="0.4">
      <c r="A155" s="267"/>
      <c r="B155" s="267"/>
      <c r="C155" s="267"/>
      <c r="D155" s="267"/>
      <c r="E155" s="267"/>
      <c r="F155" s="267"/>
      <c r="G155" s="267"/>
      <c r="H155" s="267"/>
      <c r="I155" s="267"/>
      <c r="J155" s="267"/>
      <c r="K155" s="267"/>
      <c r="L155" s="267"/>
      <c r="M155" s="267"/>
      <c r="N155" s="267"/>
    </row>
    <row r="156" spans="1:14" ht="17.25" customHeight="1" x14ac:dyDescent="0.4">
      <c r="A156" s="267"/>
      <c r="B156" s="267" t="s">
        <v>627</v>
      </c>
      <c r="C156" s="267"/>
      <c r="D156" s="267"/>
      <c r="E156" s="267"/>
      <c r="F156" s="267"/>
      <c r="G156" s="267"/>
      <c r="H156" s="267"/>
      <c r="I156" s="267"/>
      <c r="J156" s="267"/>
      <c r="K156" s="267"/>
      <c r="L156" s="267"/>
      <c r="M156" s="267"/>
      <c r="N156" s="267"/>
    </row>
    <row r="157" spans="1:14" ht="17.25" customHeight="1" x14ac:dyDescent="0.4">
      <c r="A157" s="267"/>
      <c r="B157" s="267" t="s">
        <v>644</v>
      </c>
      <c r="C157" s="267"/>
      <c r="E157" s="267"/>
      <c r="F157" s="267"/>
      <c r="G157" s="267"/>
      <c r="H157" s="267"/>
      <c r="I157" s="267"/>
      <c r="J157" s="267"/>
      <c r="K157" s="267"/>
      <c r="L157" s="267"/>
      <c r="M157" s="267"/>
      <c r="N157" s="267"/>
    </row>
    <row r="158" spans="1:14" ht="17.25" customHeight="1" x14ac:dyDescent="0.4">
      <c r="A158" s="267"/>
      <c r="B158" s="267"/>
      <c r="C158" s="235"/>
      <c r="D158" s="235" t="s">
        <v>632</v>
      </c>
      <c r="E158" s="235" t="s">
        <v>639</v>
      </c>
      <c r="F158" s="235" t="s">
        <v>694</v>
      </c>
      <c r="G158" s="235" t="s">
        <v>634</v>
      </c>
      <c r="H158" s="235" t="s">
        <v>640</v>
      </c>
      <c r="I158" s="267"/>
      <c r="J158" s="267"/>
      <c r="K158" s="267"/>
      <c r="L158" s="267"/>
      <c r="M158" s="267"/>
      <c r="N158" s="267"/>
    </row>
    <row r="159" spans="1:14" ht="17.25" customHeight="1" x14ac:dyDescent="0.4">
      <c r="A159" s="267"/>
      <c r="B159" s="267"/>
      <c r="C159" s="235">
        <v>1</v>
      </c>
      <c r="D159" s="237" t="str">
        <f>CONCATENATE(IF(不動産!M21="","",不動産!M21))</f>
        <v/>
      </c>
      <c r="E159" s="237" t="str">
        <f>CONCATENATE(IF(不動産!N21="","",不動産!N21))</f>
        <v/>
      </c>
      <c r="F159" s="237" t="str">
        <f>CONCATENATE(IF(不動産!P21="","",不動産!P21))</f>
        <v/>
      </c>
      <c r="G159" s="237" t="e">
        <f>CONCATENATE(DATESTRING(IF(不動産!O21="","",不動産!O21)))</f>
        <v>#VALUE!</v>
      </c>
      <c r="H159" s="299" t="str">
        <f>CONCATENATE(IF(不動産!Q21="","",不動産!Q21))</f>
        <v/>
      </c>
      <c r="I159" s="267"/>
      <c r="J159" s="267"/>
      <c r="K159" s="267"/>
      <c r="L159" s="267"/>
      <c r="M159" s="267"/>
      <c r="N159" s="267"/>
    </row>
    <row r="160" spans="1:14" ht="17.25" customHeight="1" x14ac:dyDescent="0.4">
      <c r="A160" s="267"/>
      <c r="B160" s="267"/>
      <c r="C160" s="267"/>
      <c r="D160" s="268"/>
      <c r="E160" s="268"/>
      <c r="F160" s="268"/>
      <c r="G160" s="268"/>
      <c r="H160" s="353"/>
      <c r="I160" s="267"/>
      <c r="J160" s="267"/>
      <c r="K160" s="267"/>
      <c r="L160" s="267"/>
      <c r="M160" s="267"/>
      <c r="N160" s="267"/>
    </row>
    <row r="161" spans="1:14" ht="17.25" customHeight="1" x14ac:dyDescent="0.4">
      <c r="A161" s="267"/>
      <c r="B161" s="267" t="s">
        <v>725</v>
      </c>
      <c r="C161" s="267"/>
      <c r="D161" s="267"/>
      <c r="E161" s="267"/>
      <c r="F161" s="267"/>
      <c r="G161" s="268"/>
      <c r="H161" s="353"/>
      <c r="I161" s="267"/>
      <c r="J161" s="267"/>
      <c r="K161" s="267"/>
      <c r="L161" s="267"/>
      <c r="M161" s="267"/>
      <c r="N161" s="267"/>
    </row>
    <row r="162" spans="1:14" ht="17.25" customHeight="1" x14ac:dyDescent="0.4">
      <c r="A162" s="267"/>
      <c r="B162" s="267"/>
      <c r="C162" s="267"/>
      <c r="D162" s="235" t="s">
        <v>714</v>
      </c>
      <c r="E162" s="235" t="str">
        <f>CONCATENATE(不動産!H16)</f>
        <v>0</v>
      </c>
      <c r="F162" s="267"/>
      <c r="G162" s="267"/>
      <c r="H162" s="267"/>
      <c r="I162" s="267"/>
      <c r="J162" s="267"/>
      <c r="K162" s="267"/>
      <c r="L162" s="267"/>
      <c r="M162" s="267"/>
      <c r="N162" s="267"/>
    </row>
    <row r="163" spans="1:14" ht="17.25" customHeight="1" x14ac:dyDescent="0.4">
      <c r="A163" s="267"/>
      <c r="B163" s="267"/>
      <c r="C163" s="267"/>
      <c r="D163" s="235" t="s">
        <v>679</v>
      </c>
      <c r="E163" s="297" t="str">
        <f>CONCATENATE(不動産!E32)</f>
        <v>0</v>
      </c>
      <c r="F163" s="267"/>
      <c r="G163" s="267"/>
      <c r="H163" s="267"/>
      <c r="I163" s="267"/>
      <c r="J163" s="267"/>
      <c r="K163" s="267"/>
      <c r="L163" s="267"/>
      <c r="M163" s="267"/>
      <c r="N163" s="267"/>
    </row>
    <row r="164" spans="1:14" ht="17.25" customHeight="1" x14ac:dyDescent="0.4">
      <c r="A164" s="267"/>
      <c r="B164" s="267"/>
      <c r="C164" s="267"/>
      <c r="D164" s="274"/>
      <c r="E164" s="267"/>
      <c r="F164" s="267"/>
      <c r="G164" s="268"/>
      <c r="H164" s="267"/>
      <c r="I164" s="267"/>
      <c r="J164" s="267"/>
      <c r="K164" s="267"/>
      <c r="L164" s="267"/>
      <c r="M164" s="267"/>
      <c r="N164" s="267"/>
    </row>
    <row r="165" spans="1:14" ht="17.25" customHeight="1" x14ac:dyDescent="0.4">
      <c r="A165" s="306" t="s">
        <v>645</v>
      </c>
      <c r="B165" s="306"/>
      <c r="C165" s="306"/>
      <c r="D165" s="307"/>
      <c r="E165" s="306"/>
      <c r="F165" s="306"/>
      <c r="G165" s="306"/>
      <c r="H165" s="306"/>
      <c r="I165" s="306"/>
      <c r="J165" s="267"/>
      <c r="K165" s="267"/>
      <c r="L165" s="267"/>
      <c r="M165" s="267"/>
      <c r="N165" s="267"/>
    </row>
    <row r="166" spans="1:14" ht="17.25" customHeight="1" x14ac:dyDescent="0.4">
      <c r="A166" s="267"/>
      <c r="B166" s="267"/>
      <c r="C166" s="235"/>
      <c r="D166" s="279" t="s">
        <v>646</v>
      </c>
      <c r="E166" s="279" t="s">
        <v>647</v>
      </c>
      <c r="F166" s="267"/>
      <c r="G166" s="267"/>
      <c r="H166" s="267"/>
      <c r="I166" s="267"/>
      <c r="J166" s="267"/>
      <c r="K166" s="267"/>
      <c r="L166" s="267"/>
      <c r="M166" s="267"/>
      <c r="N166" s="267"/>
    </row>
    <row r="167" spans="1:14" ht="17.25" customHeight="1" x14ac:dyDescent="0.4">
      <c r="A167" s="267"/>
      <c r="B167" s="267"/>
      <c r="C167" s="235">
        <v>1</v>
      </c>
      <c r="D167" s="237" t="str">
        <f>CONCATENATE(IF(社保控除!C11="","",社保控除!C11))</f>
        <v/>
      </c>
      <c r="E167" s="299" t="str">
        <f>CONCATENATE(IF(社保控除!D11="","",社保控除!D11))</f>
        <v/>
      </c>
      <c r="F167" s="267"/>
      <c r="G167" s="267"/>
      <c r="H167" s="267"/>
      <c r="I167" s="267"/>
      <c r="J167" s="267"/>
      <c r="K167" s="267"/>
      <c r="L167" s="267"/>
      <c r="M167" s="267"/>
      <c r="N167" s="267"/>
    </row>
    <row r="168" spans="1:14" ht="17.25" customHeight="1" x14ac:dyDescent="0.4">
      <c r="A168" s="267"/>
      <c r="B168" s="267"/>
      <c r="C168" s="235">
        <v>2</v>
      </c>
      <c r="D168" s="237" t="str">
        <f>CONCATENATE(IF(社保控除!C12="","",社保控除!C12))</f>
        <v/>
      </c>
      <c r="E168" s="299" t="str">
        <f>CONCATENATE(IF(社保控除!D12="","",社保控除!D12))</f>
        <v/>
      </c>
      <c r="F168" s="267"/>
      <c r="G168" s="267"/>
      <c r="H168" s="267"/>
      <c r="I168" s="267"/>
      <c r="J168" s="267"/>
      <c r="K168" s="267"/>
      <c r="L168" s="267"/>
      <c r="M168" s="267"/>
      <c r="N168" s="267"/>
    </row>
    <row r="169" spans="1:14" ht="17.25" customHeight="1" x14ac:dyDescent="0.4">
      <c r="A169" s="267"/>
      <c r="B169" s="267"/>
      <c r="C169" s="235">
        <v>3</v>
      </c>
      <c r="D169" s="237" t="str">
        <f>CONCATENATE(IF(社保控除!C13="","",社保控除!C13))</f>
        <v/>
      </c>
      <c r="E169" s="299" t="str">
        <f>CONCATENATE(IF(社保控除!D13="","",社保控除!D13))</f>
        <v/>
      </c>
      <c r="F169" s="267"/>
      <c r="G169" s="267"/>
      <c r="H169" s="267"/>
      <c r="I169" s="267"/>
      <c r="J169" s="267"/>
      <c r="K169" s="267"/>
      <c r="L169" s="267"/>
      <c r="M169" s="267"/>
      <c r="N169" s="267"/>
    </row>
    <row r="170" spans="1:14" ht="17.25" customHeight="1" x14ac:dyDescent="0.4">
      <c r="A170" s="267"/>
      <c r="B170" s="267"/>
      <c r="C170" s="235">
        <v>4</v>
      </c>
      <c r="D170" s="237" t="str">
        <f>CONCATENATE(IF(社保控除!C14="","",社保控除!C14))</f>
        <v/>
      </c>
      <c r="E170" s="299" t="str">
        <f>CONCATENATE(IF(社保控除!D14="","",社保控除!D14))</f>
        <v/>
      </c>
      <c r="F170" s="267"/>
      <c r="G170" s="267"/>
      <c r="H170" s="267"/>
      <c r="I170" s="267"/>
      <c r="J170" s="267"/>
      <c r="K170" s="267"/>
      <c r="L170" s="267"/>
      <c r="M170" s="267"/>
      <c r="N170" s="267"/>
    </row>
    <row r="171" spans="1:14" ht="17.25" customHeight="1" x14ac:dyDescent="0.4">
      <c r="A171" s="267"/>
      <c r="B171" s="267"/>
      <c r="C171" s="235">
        <v>5</v>
      </c>
      <c r="D171" s="237" t="str">
        <f>CONCATENATE(IF(社保控除!C15="","",社保控除!C15))</f>
        <v/>
      </c>
      <c r="E171" s="299" t="str">
        <f>CONCATENATE(IF(社保控除!D15="","",社保控除!D15))</f>
        <v/>
      </c>
      <c r="F171" s="267"/>
      <c r="G171" s="267"/>
      <c r="H171" s="267"/>
      <c r="I171" s="267"/>
      <c r="J171" s="267"/>
      <c r="K171" s="267"/>
      <c r="L171" s="267"/>
      <c r="M171" s="267"/>
      <c r="N171" s="267"/>
    </row>
    <row r="172" spans="1:14" ht="17.25" customHeight="1" x14ac:dyDescent="0.4">
      <c r="A172" s="267"/>
      <c r="B172" s="267"/>
      <c r="C172" s="235">
        <v>6</v>
      </c>
      <c r="D172" s="237" t="str">
        <f>CONCATENATE(IF(社保控除!C16="","",社保控除!C16))</f>
        <v/>
      </c>
      <c r="E172" s="299" t="str">
        <f>CONCATENATE(IF(社保控除!D16="","",社保控除!D16))</f>
        <v/>
      </c>
      <c r="F172" s="267"/>
      <c r="G172" s="267"/>
      <c r="H172" s="267"/>
      <c r="I172" s="267"/>
      <c r="J172" s="267"/>
      <c r="K172" s="267"/>
      <c r="L172" s="267"/>
      <c r="M172" s="267"/>
      <c r="N172" s="267"/>
    </row>
    <row r="173" spans="1:14" ht="17.25" customHeight="1" x14ac:dyDescent="0.4">
      <c r="A173" s="267"/>
      <c r="B173" s="267"/>
      <c r="C173" s="235">
        <v>7</v>
      </c>
      <c r="D173" s="237" t="str">
        <f>CONCATENATE(IF(社保控除!C17="","",社保控除!C17))</f>
        <v/>
      </c>
      <c r="E173" s="299" t="str">
        <f>CONCATENATE(IF(社保控除!D17="","",社保控除!D17))</f>
        <v/>
      </c>
      <c r="F173" s="267"/>
      <c r="G173" s="267"/>
      <c r="H173" s="267"/>
      <c r="I173" s="267"/>
      <c r="J173" s="267"/>
      <c r="K173" s="267"/>
      <c r="L173" s="267"/>
      <c r="M173" s="267"/>
      <c r="N173" s="267"/>
    </row>
    <row r="174" spans="1:14" ht="17.25" customHeight="1" x14ac:dyDescent="0.4">
      <c r="A174" s="267"/>
      <c r="B174" s="267"/>
      <c r="C174" s="235">
        <v>8</v>
      </c>
      <c r="D174" s="237" t="str">
        <f>CONCATENATE(IF(社保控除!C18="","",社保控除!C18))</f>
        <v>【２】源泉徴収票がない場合の給与入力欄より</v>
      </c>
      <c r="E174" s="299" t="str">
        <f>CONCATENATE(IF(社保控除!D18="","",社保控除!D18))</f>
        <v/>
      </c>
      <c r="F174" s="267"/>
      <c r="G174" s="267"/>
      <c r="H174" s="267"/>
      <c r="I174" s="267"/>
      <c r="J174" s="267"/>
      <c r="K174" s="267"/>
      <c r="L174" s="267"/>
      <c r="M174" s="267"/>
      <c r="N174" s="267"/>
    </row>
    <row r="175" spans="1:14" ht="17.25" customHeight="1" x14ac:dyDescent="0.4">
      <c r="A175" s="267"/>
      <c r="B175" s="267"/>
      <c r="C175" s="267"/>
      <c r="D175" s="268"/>
      <c r="E175" s="353"/>
      <c r="F175" s="267"/>
      <c r="G175" s="267"/>
      <c r="H175" s="267"/>
      <c r="I175" s="267"/>
      <c r="J175" s="267"/>
      <c r="K175" s="267"/>
      <c r="L175" s="267"/>
      <c r="M175" s="267"/>
      <c r="N175" s="267"/>
    </row>
    <row r="176" spans="1:14" ht="17.25" customHeight="1" x14ac:dyDescent="0.4">
      <c r="A176" s="267"/>
      <c r="B176" s="267" t="s">
        <v>717</v>
      </c>
      <c r="C176" s="267"/>
      <c r="D176" s="270"/>
      <c r="E176" s="267"/>
      <c r="F176" s="267"/>
      <c r="G176" s="268"/>
      <c r="H176" s="267"/>
      <c r="I176" s="267"/>
      <c r="J176" s="267"/>
      <c r="K176" s="267"/>
      <c r="L176" s="267"/>
      <c r="M176" s="267"/>
      <c r="N176" s="267"/>
    </row>
    <row r="177" spans="1:14" ht="17.25" customHeight="1" x14ac:dyDescent="0.4">
      <c r="A177" s="267"/>
      <c r="B177" s="267"/>
      <c r="C177" s="267"/>
      <c r="D177" s="279" t="s">
        <v>649</v>
      </c>
      <c r="E177" s="297" t="str">
        <f>CONCATENATE(社保控除!D24)</f>
        <v>0</v>
      </c>
      <c r="F177" s="267"/>
      <c r="G177" s="267"/>
      <c r="H177" s="267"/>
      <c r="I177" s="267"/>
      <c r="J177" s="267"/>
      <c r="K177" s="267"/>
      <c r="L177" s="267"/>
      <c r="M177" s="267"/>
      <c r="N177" s="267"/>
    </row>
    <row r="178" spans="1:14" ht="17.25" customHeight="1" x14ac:dyDescent="0.4">
      <c r="A178" s="267"/>
      <c r="B178" s="267"/>
      <c r="C178" s="267"/>
      <c r="D178" s="279" t="s">
        <v>648</v>
      </c>
      <c r="E178" s="297" t="str">
        <f>CONCATENATE(社保控除!D25)</f>
        <v>0</v>
      </c>
      <c r="F178" s="267"/>
      <c r="G178" s="267"/>
      <c r="H178" s="267"/>
      <c r="I178" s="267"/>
      <c r="J178" s="267"/>
      <c r="K178" s="267"/>
      <c r="L178" s="267"/>
      <c r="M178" s="267"/>
      <c r="N178" s="267"/>
    </row>
    <row r="179" spans="1:14" ht="17.25" customHeight="1" x14ac:dyDescent="0.4">
      <c r="A179" s="269"/>
      <c r="B179" s="269"/>
      <c r="C179" s="269"/>
      <c r="D179" s="274"/>
      <c r="E179" s="271"/>
      <c r="F179" s="267"/>
      <c r="G179" s="267"/>
      <c r="H179" s="267"/>
      <c r="I179" s="267"/>
      <c r="J179" s="267"/>
      <c r="K179" s="267"/>
      <c r="L179" s="267"/>
      <c r="M179" s="267"/>
      <c r="N179" s="267"/>
    </row>
    <row r="180" spans="1:14" ht="17.25" customHeight="1" x14ac:dyDescent="0.4">
      <c r="A180" s="308" t="s">
        <v>650</v>
      </c>
      <c r="B180" s="308"/>
      <c r="C180" s="308"/>
      <c r="D180" s="307"/>
      <c r="E180" s="306"/>
      <c r="F180" s="306"/>
      <c r="G180" s="306"/>
      <c r="H180" s="306"/>
      <c r="I180" s="306"/>
      <c r="J180" s="267"/>
      <c r="K180" s="267"/>
      <c r="L180" s="267"/>
      <c r="M180" s="267"/>
      <c r="N180" s="267"/>
    </row>
    <row r="181" spans="1:14" ht="17.25" customHeight="1" x14ac:dyDescent="0.4">
      <c r="A181" s="269"/>
      <c r="B181" s="269"/>
      <c r="C181" s="289"/>
      <c r="D181" s="279" t="s">
        <v>651</v>
      </c>
      <c r="E181" s="279" t="s">
        <v>647</v>
      </c>
      <c r="F181" s="267"/>
      <c r="G181" s="267"/>
      <c r="H181" s="267"/>
      <c r="I181" s="267"/>
      <c r="J181" s="267"/>
      <c r="K181" s="267"/>
      <c r="L181" s="267"/>
      <c r="M181" s="267"/>
      <c r="N181" s="267"/>
    </row>
    <row r="182" spans="1:14" ht="17.25" customHeight="1" x14ac:dyDescent="0.4">
      <c r="A182" s="269"/>
      <c r="B182" s="269"/>
      <c r="C182" s="289">
        <v>1</v>
      </c>
      <c r="D182" s="237" t="str">
        <f>CONCATENATE(IF(生命保険料控除!C11="","",生命保険料控除!C11))</f>
        <v/>
      </c>
      <c r="E182" s="299" t="str">
        <f>CONCATENATE(IF(生命保険料控除!D11="","",生命保険料控除!D11))</f>
        <v/>
      </c>
      <c r="F182" s="267"/>
      <c r="G182" s="267"/>
      <c r="H182" s="267"/>
      <c r="I182" s="267"/>
      <c r="J182" s="267"/>
      <c r="K182" s="267"/>
      <c r="L182" s="267"/>
      <c r="M182" s="267"/>
      <c r="N182" s="267"/>
    </row>
    <row r="183" spans="1:14" ht="17.25" customHeight="1" x14ac:dyDescent="0.4">
      <c r="A183" s="269"/>
      <c r="B183" s="269"/>
      <c r="C183" s="289">
        <v>2</v>
      </c>
      <c r="D183" s="237" t="str">
        <f>CONCATENATE(IF(生命保険料控除!C12="","",生命保険料控除!C12))</f>
        <v/>
      </c>
      <c r="E183" s="299" t="str">
        <f>CONCATENATE(IF(生命保険料控除!D12="","",生命保険料控除!D12))</f>
        <v/>
      </c>
      <c r="F183" s="267"/>
      <c r="G183" s="267"/>
      <c r="H183" s="267"/>
      <c r="I183" s="267"/>
      <c r="J183" s="267"/>
      <c r="K183" s="267"/>
      <c r="L183" s="267"/>
      <c r="M183" s="267"/>
      <c r="N183" s="267"/>
    </row>
    <row r="184" spans="1:14" ht="17.25" customHeight="1" x14ac:dyDescent="0.4">
      <c r="A184" s="269"/>
      <c r="B184" s="269"/>
      <c r="C184" s="289">
        <v>3</v>
      </c>
      <c r="D184" s="237" t="str">
        <f>CONCATENATE(IF(生命保険料控除!C13="","",生命保険料控除!C13))</f>
        <v/>
      </c>
      <c r="E184" s="299" t="str">
        <f>CONCATENATE(IF(生命保険料控除!D13="","",生命保険料控除!D13))</f>
        <v/>
      </c>
      <c r="F184" s="267"/>
      <c r="G184" s="267"/>
      <c r="H184" s="267"/>
      <c r="I184" s="267"/>
      <c r="J184" s="267"/>
      <c r="K184" s="267"/>
      <c r="L184" s="267"/>
      <c r="M184" s="267"/>
      <c r="N184" s="267"/>
    </row>
    <row r="185" spans="1:14" ht="17.25" customHeight="1" x14ac:dyDescent="0.4">
      <c r="A185" s="269"/>
      <c r="B185" s="269"/>
      <c r="C185" s="289">
        <v>4</v>
      </c>
      <c r="D185" s="237" t="str">
        <f>CONCATENATE(IF(生命保険料控除!C14="","",生命保険料控除!C14))</f>
        <v/>
      </c>
      <c r="E185" s="299" t="str">
        <f>CONCATENATE(IF(生命保険料控除!D14="","",生命保険料控除!D14))</f>
        <v/>
      </c>
      <c r="F185" s="267"/>
      <c r="G185" s="267"/>
      <c r="H185" s="267"/>
      <c r="I185" s="267"/>
      <c r="J185" s="267"/>
      <c r="K185" s="267"/>
      <c r="L185" s="267"/>
      <c r="M185" s="267"/>
      <c r="N185" s="267"/>
    </row>
    <row r="186" spans="1:14" ht="17.25" customHeight="1" x14ac:dyDescent="0.4">
      <c r="A186" s="269"/>
      <c r="B186" s="269"/>
      <c r="C186" s="289">
        <v>5</v>
      </c>
      <c r="D186" s="237" t="str">
        <f>CONCATENATE(IF(生命保険料控除!C15="","",生命保険料控除!C15))</f>
        <v/>
      </c>
      <c r="E186" s="299" t="str">
        <f>CONCATENATE(IF(生命保険料控除!D15="","",生命保険料控除!D15))</f>
        <v/>
      </c>
      <c r="F186" s="267"/>
      <c r="G186" s="267"/>
      <c r="H186" s="267"/>
      <c r="I186" s="267"/>
      <c r="J186" s="267"/>
      <c r="K186" s="267"/>
      <c r="L186" s="267"/>
      <c r="M186" s="267"/>
      <c r="N186" s="267"/>
    </row>
    <row r="187" spans="1:14" ht="17.25" customHeight="1" x14ac:dyDescent="0.4">
      <c r="A187" s="269"/>
      <c r="B187" s="269"/>
      <c r="C187" s="289">
        <v>6</v>
      </c>
      <c r="D187" s="237" t="str">
        <f>CONCATENATE(IF(生命保険料控除!C16="","",生命保険料控除!C16))</f>
        <v/>
      </c>
      <c r="E187" s="299" t="str">
        <f>CONCATENATE(IF(生命保険料控除!D16="","",生命保険料控除!D16))</f>
        <v/>
      </c>
      <c r="F187" s="267"/>
      <c r="G187" s="267"/>
      <c r="H187" s="267"/>
      <c r="I187" s="267"/>
      <c r="J187" s="267"/>
      <c r="K187" s="267"/>
      <c r="L187" s="267"/>
      <c r="M187" s="267"/>
      <c r="N187" s="267"/>
    </row>
    <row r="188" spans="1:14" ht="17.25" customHeight="1" x14ac:dyDescent="0.4">
      <c r="A188" s="269"/>
      <c r="B188" s="269"/>
      <c r="C188" s="289">
        <v>7</v>
      </c>
      <c r="D188" s="237" t="str">
        <f>CONCATENATE(IF(生命保険料控除!C17="","",生命保険料控除!C17))</f>
        <v/>
      </c>
      <c r="E188" s="299" t="str">
        <f>CONCATENATE(IF(生命保険料控除!D17="","",生命保険料控除!D17))</f>
        <v/>
      </c>
      <c r="F188" s="267"/>
      <c r="G188" s="267"/>
      <c r="H188" s="267"/>
      <c r="I188" s="267"/>
      <c r="J188" s="267"/>
      <c r="K188" s="267"/>
      <c r="L188" s="267"/>
      <c r="M188" s="267"/>
      <c r="N188" s="267"/>
    </row>
    <row r="189" spans="1:14" ht="17.25" customHeight="1" x14ac:dyDescent="0.4">
      <c r="A189" s="269"/>
      <c r="B189" s="269"/>
      <c r="C189" s="269"/>
      <c r="D189" s="268"/>
      <c r="E189" s="353"/>
      <c r="F189" s="267"/>
      <c r="G189" s="267"/>
      <c r="H189" s="267"/>
      <c r="I189" s="267"/>
      <c r="J189" s="267"/>
      <c r="K189" s="267"/>
      <c r="L189" s="267"/>
      <c r="M189" s="267"/>
      <c r="N189" s="267"/>
    </row>
    <row r="190" spans="1:14" ht="17.25" customHeight="1" x14ac:dyDescent="0.4">
      <c r="A190" s="269"/>
      <c r="B190" s="267" t="s">
        <v>718</v>
      </c>
      <c r="C190" s="267"/>
      <c r="D190" s="275"/>
      <c r="E190" s="267"/>
      <c r="F190" s="267"/>
      <c r="G190" s="267"/>
      <c r="H190" s="267"/>
      <c r="I190" s="267"/>
      <c r="J190" s="267"/>
      <c r="K190" s="267"/>
      <c r="L190" s="267"/>
      <c r="M190" s="267"/>
      <c r="N190" s="267"/>
    </row>
    <row r="191" spans="1:14" ht="17.25" customHeight="1" x14ac:dyDescent="0.4">
      <c r="A191" s="269"/>
      <c r="B191" s="269"/>
      <c r="C191" s="269"/>
      <c r="D191" s="280" t="s">
        <v>652</v>
      </c>
      <c r="E191" s="298" t="str">
        <f>CONCATENATE(生命保険料控除!D28)</f>
        <v>0</v>
      </c>
      <c r="F191" s="267"/>
      <c r="G191" s="267"/>
      <c r="H191" s="267"/>
      <c r="I191" s="267"/>
      <c r="J191" s="267"/>
      <c r="K191" s="267"/>
      <c r="L191" s="267"/>
      <c r="M191" s="267"/>
      <c r="N191" s="267"/>
    </row>
    <row r="192" spans="1:14" ht="17.25" customHeight="1" x14ac:dyDescent="0.4">
      <c r="A192" s="269"/>
      <c r="B192" s="269"/>
      <c r="C192" s="269"/>
      <c r="D192" s="276"/>
      <c r="E192" s="272"/>
      <c r="F192" s="267"/>
      <c r="G192" s="267"/>
      <c r="H192" s="267"/>
      <c r="I192" s="267"/>
      <c r="J192" s="267"/>
      <c r="K192" s="267"/>
      <c r="L192" s="267"/>
      <c r="M192" s="267"/>
      <c r="N192" s="267"/>
    </row>
    <row r="193" spans="1:14" ht="17.25" customHeight="1" x14ac:dyDescent="0.4">
      <c r="A193" s="308" t="s">
        <v>653</v>
      </c>
      <c r="B193" s="308"/>
      <c r="C193" s="308"/>
      <c r="D193" s="307"/>
      <c r="E193" s="306"/>
      <c r="F193" s="306"/>
      <c r="G193" s="306"/>
      <c r="H193" s="306"/>
      <c r="I193" s="306"/>
      <c r="J193" s="267"/>
      <c r="K193" s="267"/>
      <c r="L193" s="267"/>
      <c r="M193" s="267"/>
      <c r="N193" s="267"/>
    </row>
    <row r="194" spans="1:14" ht="17.25" customHeight="1" x14ac:dyDescent="0.4">
      <c r="A194" s="269"/>
      <c r="B194" s="269"/>
      <c r="C194" s="289"/>
      <c r="D194" s="279" t="s">
        <v>654</v>
      </c>
      <c r="E194" s="279" t="s">
        <v>647</v>
      </c>
      <c r="F194" s="267"/>
      <c r="G194" s="267"/>
      <c r="H194" s="267"/>
      <c r="I194" s="267"/>
      <c r="J194" s="267"/>
      <c r="K194" s="267"/>
      <c r="L194" s="267"/>
      <c r="M194" s="267"/>
      <c r="N194" s="267"/>
    </row>
    <row r="195" spans="1:14" ht="17.25" customHeight="1" x14ac:dyDescent="0.4">
      <c r="A195" s="269"/>
      <c r="B195" s="269"/>
      <c r="C195" s="289">
        <v>1</v>
      </c>
      <c r="D195" s="237" t="str">
        <f>CONCATENATE(IF(地震保険!C11="","",地震保険!C11))</f>
        <v/>
      </c>
      <c r="E195" s="299" t="str">
        <f>CONCATENATE(IF(地震保険!D11="","",地震保険!D11))</f>
        <v/>
      </c>
      <c r="F195" s="267"/>
      <c r="G195" s="267"/>
      <c r="H195" s="267"/>
      <c r="I195" s="267"/>
      <c r="J195" s="267"/>
      <c r="K195" s="267"/>
      <c r="L195" s="267"/>
      <c r="M195" s="267"/>
      <c r="N195" s="267"/>
    </row>
    <row r="196" spans="1:14" ht="17.25" customHeight="1" x14ac:dyDescent="0.4">
      <c r="A196" s="269"/>
      <c r="B196" s="269"/>
      <c r="C196" s="289">
        <v>2</v>
      </c>
      <c r="D196" s="237" t="str">
        <f>CONCATENATE(IF(地震保険!C12="","",地震保険!C12))</f>
        <v/>
      </c>
      <c r="E196" s="299" t="str">
        <f>CONCATENATE(IF(地震保険!D12="","",地震保険!D12))</f>
        <v/>
      </c>
      <c r="F196" s="267"/>
      <c r="G196" s="267"/>
      <c r="H196" s="267"/>
      <c r="I196" s="267"/>
      <c r="J196" s="267"/>
      <c r="K196" s="267"/>
      <c r="L196" s="267"/>
      <c r="M196" s="267"/>
      <c r="N196" s="267"/>
    </row>
    <row r="197" spans="1:14" ht="17.25" customHeight="1" x14ac:dyDescent="0.4">
      <c r="A197" s="269"/>
      <c r="B197" s="269"/>
      <c r="C197" s="289">
        <v>3</v>
      </c>
      <c r="D197" s="237" t="str">
        <f>CONCATENATE(IF(地震保険!C13="","",地震保険!C13))</f>
        <v/>
      </c>
      <c r="E197" s="299" t="str">
        <f>CONCATENATE(IF(地震保険!D13="","",地震保険!D13))</f>
        <v/>
      </c>
      <c r="F197" s="267"/>
      <c r="G197" s="267"/>
      <c r="H197" s="267"/>
      <c r="I197" s="267"/>
      <c r="J197" s="267"/>
      <c r="K197" s="267"/>
      <c r="L197" s="267"/>
      <c r="M197" s="267"/>
      <c r="N197" s="267"/>
    </row>
    <row r="198" spans="1:14" ht="17.25" customHeight="1" x14ac:dyDescent="0.4">
      <c r="A198" s="269"/>
      <c r="B198" s="269"/>
      <c r="C198" s="289">
        <v>4</v>
      </c>
      <c r="D198" s="237" t="str">
        <f>CONCATENATE(IF(地震保険!C14="","",地震保険!C14))</f>
        <v/>
      </c>
      <c r="E198" s="299" t="str">
        <f>CONCATENATE(IF(地震保険!D14="","",地震保険!D14))</f>
        <v/>
      </c>
      <c r="F198" s="267"/>
      <c r="G198" s="267"/>
      <c r="H198" s="267"/>
      <c r="I198" s="267"/>
      <c r="J198" s="267"/>
      <c r="K198" s="267"/>
      <c r="L198" s="267"/>
      <c r="M198" s="267"/>
      <c r="N198" s="267"/>
    </row>
    <row r="199" spans="1:14" ht="17.25" customHeight="1" x14ac:dyDescent="0.4">
      <c r="A199" s="269"/>
      <c r="B199" s="269"/>
      <c r="C199" s="289">
        <v>5</v>
      </c>
      <c r="D199" s="237" t="str">
        <f>CONCATENATE(IF(地震保険!C15="","",地震保険!C15))</f>
        <v/>
      </c>
      <c r="E199" s="299" t="str">
        <f>CONCATENATE(IF(地震保険!D15="","",地震保険!D15))</f>
        <v/>
      </c>
      <c r="F199" s="267"/>
      <c r="G199" s="267"/>
      <c r="H199" s="267"/>
      <c r="I199" s="267"/>
      <c r="J199" s="267"/>
      <c r="K199" s="267"/>
      <c r="L199" s="267"/>
      <c r="M199" s="267"/>
      <c r="N199" s="267"/>
    </row>
    <row r="200" spans="1:14" ht="17.25" customHeight="1" x14ac:dyDescent="0.4">
      <c r="A200" s="269"/>
      <c r="B200" s="269"/>
      <c r="C200" s="289">
        <v>6</v>
      </c>
      <c r="D200" s="237" t="str">
        <f>CONCATENATE(IF(地震保険!C16="","",地震保険!C16))</f>
        <v/>
      </c>
      <c r="E200" s="299" t="str">
        <f>CONCATENATE(IF(地震保険!D16="","",地震保険!D16))</f>
        <v/>
      </c>
      <c r="F200" s="267"/>
      <c r="G200" s="267"/>
      <c r="H200" s="267"/>
      <c r="I200" s="267"/>
      <c r="J200" s="267"/>
      <c r="K200" s="267"/>
      <c r="L200" s="267"/>
      <c r="M200" s="267"/>
      <c r="N200" s="267"/>
    </row>
    <row r="201" spans="1:14" ht="17.25" customHeight="1" x14ac:dyDescent="0.4">
      <c r="A201" s="269"/>
      <c r="B201" s="269"/>
      <c r="C201" s="289">
        <v>7</v>
      </c>
      <c r="D201" s="237" t="str">
        <f>CONCATENATE(IF(地震保険!C17="","",地震保険!C17))</f>
        <v/>
      </c>
      <c r="E201" s="299" t="str">
        <f>CONCATENATE(IF(地震保険!D17="","",地震保険!D17))</f>
        <v/>
      </c>
      <c r="F201" s="267"/>
      <c r="G201" s="267"/>
      <c r="H201" s="267"/>
      <c r="I201" s="267"/>
      <c r="J201" s="267"/>
      <c r="K201" s="267"/>
      <c r="L201" s="267"/>
      <c r="M201" s="267"/>
      <c r="N201" s="267"/>
    </row>
    <row r="202" spans="1:14" ht="17.25" customHeight="1" x14ac:dyDescent="0.4">
      <c r="A202" s="269"/>
      <c r="B202" s="269"/>
      <c r="C202" s="269"/>
      <c r="D202" s="268"/>
      <c r="E202" s="353"/>
      <c r="F202" s="267"/>
      <c r="G202" s="267"/>
      <c r="H202" s="267"/>
      <c r="I202" s="267"/>
      <c r="J202" s="267"/>
      <c r="K202" s="267"/>
      <c r="L202" s="267"/>
      <c r="M202" s="267"/>
      <c r="N202" s="267"/>
    </row>
    <row r="203" spans="1:14" ht="17.25" customHeight="1" x14ac:dyDescent="0.4">
      <c r="A203" s="269"/>
      <c r="B203" s="267" t="s">
        <v>719</v>
      </c>
      <c r="C203" s="267"/>
      <c r="D203" s="275"/>
      <c r="E203" s="267"/>
      <c r="F203" s="267"/>
      <c r="G203" s="267"/>
      <c r="H203" s="267"/>
      <c r="I203" s="267"/>
      <c r="J203" s="267"/>
      <c r="K203" s="267"/>
      <c r="L203" s="267"/>
      <c r="M203" s="267"/>
      <c r="N203" s="267"/>
    </row>
    <row r="204" spans="1:14" ht="17.25" customHeight="1" x14ac:dyDescent="0.4">
      <c r="A204" s="269"/>
      <c r="B204" s="269"/>
      <c r="C204" s="269"/>
      <c r="D204" s="280" t="s">
        <v>655</v>
      </c>
      <c r="E204" s="355" t="str">
        <f>CONCATENATE(ROUNDUP(地震保険!D27,0))</f>
        <v>0</v>
      </c>
      <c r="F204" s="267"/>
      <c r="G204" s="267"/>
      <c r="H204" s="267"/>
      <c r="I204" s="267"/>
      <c r="J204" s="267"/>
      <c r="K204" s="267"/>
      <c r="L204" s="267"/>
      <c r="M204" s="267"/>
      <c r="N204" s="267"/>
    </row>
    <row r="205" spans="1:14" ht="17.25" customHeight="1" x14ac:dyDescent="0.4">
      <c r="A205" s="269"/>
      <c r="B205" s="269"/>
      <c r="C205" s="269"/>
      <c r="D205" s="270"/>
      <c r="E205" s="267"/>
      <c r="F205" s="267"/>
      <c r="G205" s="267"/>
      <c r="H205" s="267"/>
      <c r="I205" s="267"/>
      <c r="J205" s="267"/>
      <c r="K205" s="267"/>
      <c r="L205" s="267"/>
      <c r="M205" s="267"/>
      <c r="N205" s="267"/>
    </row>
    <row r="206" spans="1:14" ht="17.25" customHeight="1" x14ac:dyDescent="0.4">
      <c r="A206" s="308" t="s">
        <v>656</v>
      </c>
      <c r="B206" s="308"/>
      <c r="C206" s="308"/>
      <c r="D206" s="306"/>
      <c r="E206" s="306"/>
      <c r="F206" s="309"/>
      <c r="G206" s="310"/>
      <c r="H206" s="306"/>
      <c r="I206" s="306"/>
      <c r="J206" s="267"/>
      <c r="K206" s="267"/>
      <c r="L206" s="267"/>
      <c r="M206" s="267"/>
      <c r="N206" s="267"/>
    </row>
    <row r="207" spans="1:14" ht="17.25" customHeight="1" x14ac:dyDescent="0.4">
      <c r="A207" s="267"/>
      <c r="B207" s="267"/>
      <c r="C207" s="267"/>
      <c r="D207" s="267"/>
      <c r="E207" s="278" t="s">
        <v>766</v>
      </c>
      <c r="F207" s="278" t="s">
        <v>680</v>
      </c>
      <c r="H207" s="267"/>
      <c r="I207" s="267"/>
      <c r="J207" s="267"/>
      <c r="K207" s="267"/>
      <c r="L207" s="267"/>
      <c r="M207" s="267"/>
      <c r="N207" s="267"/>
    </row>
    <row r="208" spans="1:14" ht="17.25" customHeight="1" x14ac:dyDescent="0.4">
      <c r="A208" s="269"/>
      <c r="B208" s="269"/>
      <c r="C208" s="289">
        <v>1</v>
      </c>
      <c r="D208" s="200" t="str">
        <f>IF(本人控除!B12="","",本人控除!B12)</f>
        <v/>
      </c>
      <c r="E208" s="200" t="str">
        <f>IF(本人控除!C12="","",本人控除!C12)</f>
        <v/>
      </c>
      <c r="F208" s="394" t="str">
        <f>IF(本人控除!D12="","",本人控除!D12)</f>
        <v/>
      </c>
      <c r="G208" s="395"/>
      <c r="H208" s="267"/>
      <c r="I208" s="267"/>
      <c r="J208" s="267"/>
      <c r="K208" s="267"/>
      <c r="L208" s="267"/>
      <c r="M208" s="267"/>
      <c r="N208" s="267"/>
    </row>
    <row r="209" spans="1:14" ht="17.25" customHeight="1" x14ac:dyDescent="0.4">
      <c r="A209" s="269"/>
      <c r="B209" s="269"/>
      <c r="C209" s="269"/>
      <c r="D209" s="270"/>
      <c r="E209" s="267"/>
      <c r="F209" s="267"/>
      <c r="G209" s="267"/>
      <c r="H209" s="267"/>
      <c r="I209" s="267"/>
      <c r="J209" s="267"/>
      <c r="K209" s="267"/>
      <c r="L209" s="267"/>
      <c r="M209" s="267"/>
      <c r="N209" s="267"/>
    </row>
    <row r="210" spans="1:14" ht="17.25" customHeight="1" x14ac:dyDescent="0.4">
      <c r="A210" s="306" t="s">
        <v>657</v>
      </c>
      <c r="B210" s="306"/>
      <c r="C210" s="306"/>
      <c r="D210" s="306"/>
      <c r="E210" s="306"/>
      <c r="F210" s="310"/>
      <c r="G210" s="306"/>
      <c r="H210" s="306"/>
      <c r="I210" s="306"/>
      <c r="J210" s="267"/>
      <c r="K210" s="267"/>
      <c r="L210" s="267"/>
      <c r="M210" s="267"/>
      <c r="N210" s="267"/>
    </row>
    <row r="211" spans="1:14" ht="17.25" customHeight="1" x14ac:dyDescent="0.4">
      <c r="A211" s="267"/>
      <c r="B211" s="267"/>
      <c r="C211" s="267"/>
      <c r="D211" s="267"/>
      <c r="E211" s="267"/>
      <c r="F211" s="278" t="s">
        <v>680</v>
      </c>
      <c r="G211" s="267"/>
      <c r="H211" s="267"/>
      <c r="I211" s="267"/>
      <c r="J211" s="267"/>
      <c r="K211" s="267"/>
      <c r="L211" s="267"/>
      <c r="M211" s="267"/>
      <c r="N211" s="267"/>
    </row>
    <row r="212" spans="1:14" ht="17.25" customHeight="1" x14ac:dyDescent="0.4">
      <c r="A212" s="267"/>
      <c r="B212" s="267"/>
      <c r="C212" s="235">
        <v>1</v>
      </c>
      <c r="D212" s="200" t="str">
        <f>IF(本人控除!B17="","",本人控除!B17)</f>
        <v/>
      </c>
      <c r="E212" s="200" t="str">
        <f>IF(本人控除!C17="","",本人控除!C17)</f>
        <v/>
      </c>
      <c r="F212" s="200" t="str">
        <f>IF(本人控除!E17="","",本人控除!E17)</f>
        <v/>
      </c>
      <c r="G212" s="267"/>
      <c r="H212" s="267"/>
      <c r="I212" s="267"/>
      <c r="J212" s="267"/>
      <c r="K212" s="267"/>
      <c r="L212" s="267"/>
      <c r="M212" s="267"/>
      <c r="N212" s="267"/>
    </row>
    <row r="213" spans="1:14" ht="17.25" customHeight="1" x14ac:dyDescent="0.4">
      <c r="A213" s="267"/>
      <c r="B213" s="267"/>
      <c r="C213" s="267"/>
      <c r="D213" s="274"/>
      <c r="E213" s="267"/>
      <c r="F213" s="267"/>
      <c r="G213" s="267"/>
      <c r="H213" s="267"/>
      <c r="I213" s="267"/>
      <c r="J213" s="267"/>
      <c r="K213" s="267"/>
      <c r="L213" s="267"/>
      <c r="M213" s="267"/>
      <c r="N213" s="267"/>
    </row>
    <row r="214" spans="1:14" ht="17.25" customHeight="1" x14ac:dyDescent="0.4">
      <c r="A214" s="308" t="s">
        <v>658</v>
      </c>
      <c r="B214" s="306"/>
      <c r="C214" s="306"/>
      <c r="D214" s="311"/>
      <c r="E214" s="306"/>
      <c r="F214" s="310"/>
      <c r="G214" s="306"/>
      <c r="H214" s="306"/>
      <c r="I214" s="306"/>
      <c r="J214" s="267"/>
      <c r="K214" s="267"/>
      <c r="L214" s="267"/>
      <c r="M214" s="267"/>
      <c r="N214" s="267"/>
    </row>
    <row r="215" spans="1:14" ht="17.25" customHeight="1" x14ac:dyDescent="0.4">
      <c r="A215" s="267"/>
      <c r="B215" s="267"/>
      <c r="C215" s="267"/>
      <c r="D215" s="267"/>
      <c r="E215" s="267"/>
      <c r="F215" s="278" t="s">
        <v>680</v>
      </c>
      <c r="G215" s="267"/>
      <c r="H215" s="267"/>
      <c r="I215" s="267"/>
      <c r="J215" s="267"/>
      <c r="K215" s="267"/>
      <c r="L215" s="267"/>
      <c r="M215" s="267"/>
      <c r="N215" s="267"/>
    </row>
    <row r="216" spans="1:14" ht="17.25" customHeight="1" x14ac:dyDescent="0.4">
      <c r="A216" s="267"/>
      <c r="B216" s="267"/>
      <c r="C216" s="235">
        <v>1</v>
      </c>
      <c r="D216" s="279" t="str">
        <f>IF(本人控除!B22="","",本人控除!B22)</f>
        <v/>
      </c>
      <c r="E216" s="279" t="str">
        <f>IF(本人控除!D22="","",本人控除!D22)</f>
        <v/>
      </c>
      <c r="F216" s="279" t="str">
        <f>IF(本人控除!F22="","",本人控除!F22)</f>
        <v/>
      </c>
      <c r="G216" s="267"/>
      <c r="H216" s="267"/>
      <c r="I216" s="267"/>
      <c r="J216" s="267"/>
      <c r="K216" s="267"/>
      <c r="L216" s="267"/>
      <c r="M216" s="267"/>
      <c r="N216" s="267"/>
    </row>
    <row r="217" spans="1:14" ht="17.25" customHeight="1" x14ac:dyDescent="0.4">
      <c r="A217" s="267"/>
      <c r="B217" s="267"/>
      <c r="C217" s="267"/>
      <c r="D217" s="270"/>
      <c r="E217" s="267"/>
      <c r="F217" s="267"/>
      <c r="G217" s="267"/>
      <c r="H217" s="267"/>
      <c r="I217" s="267"/>
      <c r="J217" s="267"/>
      <c r="K217" s="267"/>
      <c r="L217" s="267"/>
      <c r="M217" s="267"/>
      <c r="N217" s="267"/>
    </row>
    <row r="218" spans="1:14" ht="17.25" customHeight="1" x14ac:dyDescent="0.4">
      <c r="A218" s="306" t="s">
        <v>659</v>
      </c>
      <c r="B218" s="306"/>
      <c r="C218" s="306"/>
      <c r="D218" s="311"/>
      <c r="E218" s="306"/>
      <c r="F218" s="306"/>
      <c r="G218" s="306"/>
      <c r="H218" s="306"/>
      <c r="I218" s="306"/>
      <c r="J218" s="267"/>
      <c r="K218" s="267"/>
      <c r="L218" s="267"/>
      <c r="M218" s="267"/>
      <c r="N218" s="267"/>
    </row>
    <row r="219" spans="1:14" ht="17.25" customHeight="1" x14ac:dyDescent="0.4">
      <c r="A219" s="267"/>
      <c r="B219" s="267"/>
      <c r="C219" s="235">
        <v>1</v>
      </c>
      <c r="D219" s="237" t="s">
        <v>531</v>
      </c>
      <c r="E219" s="235" t="str">
        <f>CONCATENATE(IF('配偶者（特別）控除'!C9="","",'配偶者（特別）控除'!C9))</f>
        <v/>
      </c>
      <c r="F219" s="267"/>
      <c r="G219" s="267"/>
      <c r="H219" s="267"/>
      <c r="I219" s="267"/>
      <c r="J219" s="267"/>
      <c r="K219" s="267"/>
      <c r="L219" s="267"/>
      <c r="M219" s="267"/>
      <c r="N219" s="267"/>
    </row>
    <row r="220" spans="1:14" ht="17.25" customHeight="1" x14ac:dyDescent="0.4">
      <c r="A220" s="267"/>
      <c r="B220" s="267"/>
      <c r="C220" s="235">
        <v>2</v>
      </c>
      <c r="D220" s="237" t="s">
        <v>532</v>
      </c>
      <c r="E220" s="193" t="str">
        <f>TEXT(条件!C7,"ge.m.d")</f>
        <v/>
      </c>
      <c r="F220" s="267"/>
      <c r="G220" s="267"/>
      <c r="H220" s="267"/>
      <c r="I220" s="267"/>
      <c r="J220" s="267"/>
      <c r="K220" s="267"/>
      <c r="L220" s="267"/>
      <c r="M220" s="267"/>
      <c r="N220" s="267"/>
    </row>
    <row r="221" spans="1:14" ht="17.25" customHeight="1" x14ac:dyDescent="0.4">
      <c r="A221" s="267"/>
      <c r="B221" s="267"/>
      <c r="C221" s="235">
        <v>3</v>
      </c>
      <c r="D221" s="237" t="s">
        <v>660</v>
      </c>
      <c r="E221" s="235" t="str">
        <f>CONCATENATE(IF('配偶者（特別）控除'!C11="","",'配偶者（特別）控除'!C11))</f>
        <v/>
      </c>
      <c r="F221" s="267"/>
      <c r="G221" s="267"/>
      <c r="H221" s="267"/>
      <c r="I221" s="267"/>
      <c r="J221" s="267"/>
      <c r="K221" s="267"/>
      <c r="L221" s="267"/>
      <c r="M221" s="267"/>
      <c r="N221" s="267"/>
    </row>
    <row r="222" spans="1:14" ht="17.25" customHeight="1" x14ac:dyDescent="0.4">
      <c r="A222" s="267"/>
      <c r="B222" s="267"/>
      <c r="C222" s="235">
        <v>4</v>
      </c>
      <c r="D222" s="279" t="s">
        <v>329</v>
      </c>
      <c r="E222" s="235" t="str">
        <f>CONCATENATE(IF('配偶者（特別）控除'!C12="","",ASC('配偶者（特別）控除'!C12)))</f>
        <v/>
      </c>
      <c r="F222" s="267"/>
      <c r="G222" s="267"/>
      <c r="H222" s="267"/>
      <c r="I222" s="267"/>
      <c r="J222" s="267"/>
      <c r="K222" s="267"/>
      <c r="L222" s="267"/>
      <c r="M222" s="267"/>
      <c r="N222" s="267"/>
    </row>
    <row r="223" spans="1:14" ht="17.25" customHeight="1" x14ac:dyDescent="0.4">
      <c r="A223" s="267"/>
      <c r="B223" s="267"/>
      <c r="C223" s="235">
        <v>5</v>
      </c>
      <c r="D223" s="279" t="s">
        <v>662</v>
      </c>
      <c r="E223" s="235" t="str">
        <f>CONCATENATE(IF('配偶者（特別）控除'!C13="","",'配偶者（特別）控除'!C13))</f>
        <v/>
      </c>
      <c r="F223" s="267"/>
      <c r="G223" s="267"/>
      <c r="H223" s="267"/>
      <c r="I223" s="267"/>
      <c r="J223" s="267"/>
      <c r="K223" s="267"/>
      <c r="L223" s="267"/>
      <c r="M223" s="267"/>
      <c r="N223" s="267"/>
    </row>
    <row r="224" spans="1:14" ht="17.25" customHeight="1" x14ac:dyDescent="0.4">
      <c r="A224" s="267"/>
      <c r="B224" s="267"/>
      <c r="C224" s="235">
        <v>6</v>
      </c>
      <c r="D224" s="279" t="s">
        <v>664</v>
      </c>
      <c r="E224" s="193" t="str">
        <f>IF('配偶者（特別）控除'!C16="","",IF(OR(条件!D7="身体1",条件!D7="身体2",条件!D7="精神1",条件!D7="療育A1",条件!D7="療育A2"),"特別障害","普通障害"))</f>
        <v/>
      </c>
      <c r="F224" s="267"/>
      <c r="G224" s="267"/>
      <c r="H224" s="267"/>
      <c r="I224" s="267"/>
      <c r="J224" s="267"/>
      <c r="K224" s="267"/>
      <c r="L224" s="267"/>
      <c r="M224" s="267"/>
      <c r="N224" s="267"/>
    </row>
    <row r="225" spans="1:14" ht="17.25" customHeight="1" x14ac:dyDescent="0.4">
      <c r="A225" s="267"/>
      <c r="B225" s="267"/>
      <c r="C225" s="267"/>
      <c r="D225" s="274"/>
      <c r="E225" s="267"/>
      <c r="F225" s="267"/>
      <c r="G225" s="267"/>
      <c r="H225" s="267"/>
      <c r="I225" s="267"/>
      <c r="J225" s="267"/>
      <c r="K225" s="267"/>
      <c r="L225" s="267"/>
      <c r="M225" s="267"/>
      <c r="N225" s="267"/>
    </row>
    <row r="226" spans="1:14" ht="17.25" customHeight="1" x14ac:dyDescent="0.4">
      <c r="A226" s="267"/>
      <c r="B226" s="267"/>
      <c r="C226" s="235">
        <v>1</v>
      </c>
      <c r="D226" s="210" t="s">
        <v>602</v>
      </c>
      <c r="E226" s="297" t="str">
        <f>CONCATENATE('配偶者（特別）控除'!K19)</f>
        <v>0</v>
      </c>
      <c r="F226" s="267"/>
      <c r="G226" s="267"/>
      <c r="H226" s="267"/>
      <c r="I226" s="267"/>
      <c r="J226" s="267"/>
      <c r="K226" s="267"/>
      <c r="L226" s="267"/>
      <c r="M226" s="267"/>
      <c r="N226" s="267"/>
    </row>
    <row r="227" spans="1:14" ht="17.25" customHeight="1" x14ac:dyDescent="0.4">
      <c r="A227" s="267"/>
      <c r="B227" s="267"/>
      <c r="C227" s="235">
        <v>2</v>
      </c>
      <c r="D227" s="210" t="s">
        <v>603</v>
      </c>
      <c r="E227" s="297" t="str">
        <f>CONCATENATE('配偶者（特別）控除'!K20)</f>
        <v>0</v>
      </c>
      <c r="F227" s="267"/>
      <c r="G227" s="267"/>
      <c r="H227" s="267"/>
      <c r="I227" s="267"/>
      <c r="J227" s="267"/>
      <c r="K227" s="267"/>
      <c r="L227" s="267"/>
      <c r="M227" s="267"/>
      <c r="N227" s="267"/>
    </row>
    <row r="228" spans="1:14" ht="17.25" customHeight="1" x14ac:dyDescent="0.4">
      <c r="A228" s="267"/>
      <c r="B228" s="267"/>
      <c r="C228" s="267"/>
      <c r="D228" s="274"/>
      <c r="E228" s="267"/>
      <c r="F228" s="267"/>
      <c r="G228" s="267"/>
      <c r="H228" s="267"/>
      <c r="I228" s="267"/>
      <c r="J228" s="267"/>
      <c r="K228" s="267"/>
      <c r="L228" s="267"/>
      <c r="M228" s="267"/>
      <c r="N228" s="267"/>
    </row>
    <row r="229" spans="1:14" ht="17.25" customHeight="1" x14ac:dyDescent="0.4">
      <c r="A229" s="306" t="s">
        <v>665</v>
      </c>
      <c r="B229" s="306"/>
      <c r="C229" s="306"/>
      <c r="D229" s="311"/>
      <c r="E229" s="306"/>
      <c r="F229" s="306"/>
      <c r="G229" s="306"/>
      <c r="H229" s="306"/>
      <c r="I229" s="306"/>
      <c r="J229" s="267"/>
      <c r="K229" s="267"/>
      <c r="L229" s="267"/>
      <c r="M229" s="267"/>
      <c r="N229" s="267"/>
    </row>
    <row r="230" spans="1:14" ht="17.25" customHeight="1" x14ac:dyDescent="0.4">
      <c r="A230" s="267"/>
      <c r="B230" s="267"/>
      <c r="C230" s="235"/>
      <c r="D230" s="279" t="s">
        <v>666</v>
      </c>
      <c r="E230" s="279" t="s">
        <v>639</v>
      </c>
      <c r="F230" s="279" t="s">
        <v>667</v>
      </c>
      <c r="G230" s="279" t="s">
        <v>668</v>
      </c>
      <c r="H230" s="237" t="s">
        <v>669</v>
      </c>
      <c r="I230" s="235" t="s">
        <v>720</v>
      </c>
      <c r="J230" s="237" t="s">
        <v>670</v>
      </c>
      <c r="K230" s="281" t="s">
        <v>640</v>
      </c>
      <c r="L230" s="366"/>
      <c r="M230" s="267"/>
      <c r="N230" s="267"/>
    </row>
    <row r="231" spans="1:14" ht="17.25" customHeight="1" x14ac:dyDescent="0.4">
      <c r="A231" s="267"/>
      <c r="B231" s="267"/>
      <c r="C231" s="235">
        <v>1</v>
      </c>
      <c r="D231" s="237" t="str">
        <f>CONCATENATE(IF(扶養控除!E10="","",扶養控除!E10))</f>
        <v/>
      </c>
      <c r="E231" s="235" t="str">
        <f>CONCATENATE(IF(扶養控除!E11="","",扶養控除!E11))</f>
        <v/>
      </c>
      <c r="F231" s="193" t="str">
        <f>TEXT(条件!C12,"ge.m.d")</f>
        <v/>
      </c>
      <c r="G231" s="292" t="str">
        <f>CONCATENATE(IF(扶養控除!E14="","",ASC(扶養控除!E14)))</f>
        <v/>
      </c>
      <c r="H231" s="235" t="str">
        <f>CONCATENATE(IF(扶養控除!E15="","",扶養控除!E15))</f>
        <v/>
      </c>
      <c r="I231" s="237" t="str">
        <f>CONCATENATE(IF(扶養控除!E16&lt;&gt;"",扶養控除!E16,""))</f>
        <v/>
      </c>
      <c r="J231" s="193" t="str">
        <f>条件!E12</f>
        <v/>
      </c>
      <c r="K231" s="297" t="str">
        <f>IF(扶養控除!M11="","",扶養控除!M11)</f>
        <v/>
      </c>
      <c r="L231" s="300"/>
      <c r="M231" s="267"/>
      <c r="N231" s="267"/>
    </row>
    <row r="232" spans="1:14" ht="17.25" customHeight="1" x14ac:dyDescent="0.4">
      <c r="A232" s="267"/>
      <c r="B232" s="267"/>
      <c r="C232" s="235">
        <v>2</v>
      </c>
      <c r="D232" s="237" t="str">
        <f>CONCATENATE(IF(扶養控除!E21="","",扶養控除!E21))</f>
        <v/>
      </c>
      <c r="E232" s="235" t="str">
        <f>CONCATENATE(IF(扶養控除!E22="","",扶養控除!E22))</f>
        <v/>
      </c>
      <c r="F232" s="193" t="str">
        <f>TEXT(条件!C13,"ge.m.d")</f>
        <v/>
      </c>
      <c r="G232" s="292" t="str">
        <f>CONCATENATE(IF(扶養控除!E25="","",ASC(扶養控除!E25)))</f>
        <v/>
      </c>
      <c r="H232" s="235" t="str">
        <f>CONCATENATE(IF(扶養控除!E26="","",扶養控除!E26))</f>
        <v/>
      </c>
      <c r="I232" s="237" t="str">
        <f>CONCATENATE(IF(扶養控除!E27&lt;&gt;"",扶養控除!E27,""))</f>
        <v/>
      </c>
      <c r="J232" s="193" t="str">
        <f>条件!E13</f>
        <v/>
      </c>
      <c r="K232" s="297" t="str">
        <f>IF(扶養控除!M22="","",扶養控除!M22)</f>
        <v/>
      </c>
      <c r="L232" s="300"/>
      <c r="M232" s="267"/>
      <c r="N232" s="267"/>
    </row>
    <row r="233" spans="1:14" ht="17.25" customHeight="1" x14ac:dyDescent="0.4">
      <c r="A233" s="267"/>
      <c r="B233" s="267"/>
      <c r="C233" s="235">
        <v>3</v>
      </c>
      <c r="D233" s="237" t="str">
        <f>CONCATENATE(IF(扶養控除!E32="","",扶養控除!E32))</f>
        <v/>
      </c>
      <c r="E233" s="235" t="str">
        <f>CONCATENATE(IF(扶養控除!E33="","",扶養控除!E33))</f>
        <v/>
      </c>
      <c r="F233" s="193" t="str">
        <f>TEXT(条件!C14,"ge.m.d")</f>
        <v/>
      </c>
      <c r="G233" s="292" t="str">
        <f>CONCATENATE(IF(扶養控除!E36="","",ASC(扶養控除!E36)))</f>
        <v/>
      </c>
      <c r="H233" s="235" t="str">
        <f>CONCATENATE(IF(扶養控除!E37="","",扶養控除!E37))</f>
        <v/>
      </c>
      <c r="I233" s="237" t="str">
        <f>CONCATENATE(IF(扶養控除!E38&lt;&gt;"",扶養控除!E38,""))</f>
        <v/>
      </c>
      <c r="J233" s="193" t="str">
        <f>条件!E14</f>
        <v/>
      </c>
      <c r="K233" s="297" t="str">
        <f>IF(扶養控除!M33="","",扶養控除!M33)</f>
        <v/>
      </c>
      <c r="L233" s="300"/>
      <c r="M233" s="267"/>
      <c r="N233" s="267"/>
    </row>
    <row r="234" spans="1:14" ht="17.25" customHeight="1" x14ac:dyDescent="0.4">
      <c r="A234" s="267"/>
      <c r="B234" s="267"/>
      <c r="C234" s="235">
        <v>4</v>
      </c>
      <c r="D234" s="237" t="str">
        <f>CONCATENATE(IF(扶養控除!W10="","",扶養控除!W10))</f>
        <v/>
      </c>
      <c r="E234" s="235" t="str">
        <f>CONCATENATE(IF(扶養控除!W11="","",扶養控除!W11))</f>
        <v/>
      </c>
      <c r="F234" s="193" t="str">
        <f>TEXT(条件!C15,"ge.m.d")</f>
        <v/>
      </c>
      <c r="G234" s="292" t="str">
        <f>CONCATENATE(IF(扶養控除!W14="","",ASC(扶養控除!W14)))</f>
        <v/>
      </c>
      <c r="H234" s="235" t="str">
        <f>CONCATENATE(IF(扶養控除!W15="","",扶養控除!W15))</f>
        <v/>
      </c>
      <c r="I234" s="237" t="str">
        <f>CONCATENATE(IF(扶養控除!W16&lt;&gt;"",扶養控除!W16,""))</f>
        <v/>
      </c>
      <c r="J234" s="193" t="str">
        <f>条件!E15</f>
        <v/>
      </c>
      <c r="K234" s="297" t="str">
        <f>IF(扶養控除!AE11="","",扶養控除!AE11)</f>
        <v/>
      </c>
      <c r="L234" s="300"/>
      <c r="M234" s="267"/>
      <c r="N234" s="267"/>
    </row>
    <row r="235" spans="1:14" ht="17.25" customHeight="1" x14ac:dyDescent="0.4">
      <c r="A235" s="267"/>
      <c r="B235" s="267"/>
      <c r="C235" s="235">
        <v>5</v>
      </c>
      <c r="D235" s="237" t="str">
        <f>CONCATENATE(IF(扶養控除!W21="","",扶養控除!W21))</f>
        <v/>
      </c>
      <c r="E235" s="235" t="str">
        <f>CONCATENATE(IF(扶養控除!W22="","",扶養控除!W22))</f>
        <v/>
      </c>
      <c r="F235" s="193" t="str">
        <f>TEXT(条件!C16,"ge.m.d")</f>
        <v/>
      </c>
      <c r="G235" s="292" t="str">
        <f>CONCATENATE(IF(扶養控除!W25="","",ASC(扶養控除!W25)))</f>
        <v/>
      </c>
      <c r="H235" s="235" t="str">
        <f>CONCATENATE(IF(扶養控除!W26="","",扶養控除!W26))</f>
        <v/>
      </c>
      <c r="I235" s="237" t="str">
        <f>CONCATENATE(IF(扶養控除!W27&lt;&gt;"",扶養控除!W27,""))</f>
        <v/>
      </c>
      <c r="J235" s="193" t="str">
        <f>条件!E16</f>
        <v/>
      </c>
      <c r="K235" s="297" t="str">
        <f>IF(扶養控除!AE22="","",扶養控除!AE22)</f>
        <v/>
      </c>
      <c r="L235" s="300"/>
      <c r="M235" s="267"/>
      <c r="N235" s="267"/>
    </row>
    <row r="236" spans="1:14" ht="17.25" customHeight="1" x14ac:dyDescent="0.4">
      <c r="A236" s="267"/>
      <c r="B236" s="267"/>
      <c r="C236" s="267"/>
      <c r="D236" s="268"/>
      <c r="E236" s="267"/>
      <c r="F236" s="267"/>
      <c r="G236" s="267"/>
      <c r="H236" s="267"/>
      <c r="I236" s="267"/>
      <c r="J236" s="267"/>
      <c r="K236" s="267"/>
      <c r="L236" s="267"/>
      <c r="M236" s="267"/>
      <c r="N236" s="267"/>
    </row>
    <row r="237" spans="1:14" ht="17.25" customHeight="1" x14ac:dyDescent="0.4">
      <c r="A237" s="306" t="s">
        <v>671</v>
      </c>
      <c r="B237" s="306"/>
      <c r="C237" s="306"/>
      <c r="D237" s="311"/>
      <c r="E237" s="306"/>
      <c r="F237" s="306"/>
      <c r="G237" s="306"/>
      <c r="H237" s="306"/>
      <c r="I237" s="306"/>
      <c r="J237" s="267"/>
      <c r="K237" s="267"/>
      <c r="L237" s="267"/>
      <c r="M237" s="267"/>
      <c r="N237" s="267"/>
    </row>
    <row r="238" spans="1:14" ht="17.25" customHeight="1" x14ac:dyDescent="0.4">
      <c r="A238" s="267"/>
      <c r="B238" s="267"/>
      <c r="C238" s="235">
        <v>1</v>
      </c>
      <c r="D238" s="237" t="s">
        <v>672</v>
      </c>
      <c r="E238" s="297" t="str">
        <f>CONCATENATE(IF(医療費控除!D61="","",医療費控除!D61))</f>
        <v>0</v>
      </c>
      <c r="F238" s="267"/>
      <c r="G238" s="267"/>
      <c r="H238" s="267"/>
      <c r="I238" s="267"/>
      <c r="J238" s="267"/>
      <c r="K238" s="267"/>
      <c r="L238" s="267"/>
      <c r="M238" s="267"/>
      <c r="N238" s="267"/>
    </row>
    <row r="239" spans="1:14" ht="17.25" customHeight="1" x14ac:dyDescent="0.4">
      <c r="A239" s="267"/>
      <c r="B239" s="267"/>
      <c r="C239" s="235">
        <v>2</v>
      </c>
      <c r="D239" s="237" t="s">
        <v>674</v>
      </c>
      <c r="E239" s="297" t="str">
        <f>CONCATENATE(IF(医療費控除!D62="","",医療費控除!D62))</f>
        <v>0</v>
      </c>
      <c r="F239" s="267"/>
      <c r="G239" s="267"/>
      <c r="H239" s="267"/>
      <c r="I239" s="267"/>
      <c r="J239" s="267"/>
      <c r="K239" s="267"/>
      <c r="L239" s="267"/>
      <c r="M239" s="267"/>
      <c r="N239" s="267"/>
    </row>
    <row r="240" spans="1:14" ht="17.25" customHeight="1" x14ac:dyDescent="0.4">
      <c r="A240" s="267"/>
      <c r="B240" s="267"/>
      <c r="C240" s="235">
        <v>3</v>
      </c>
      <c r="D240" s="237" t="s">
        <v>673</v>
      </c>
      <c r="E240" s="297" t="str">
        <f>CONCATENATE(IF(医療費控除!D67="","",医療費控除!D67))</f>
        <v>0</v>
      </c>
      <c r="F240" s="267"/>
      <c r="G240" s="267"/>
      <c r="H240" s="267"/>
      <c r="I240" s="267"/>
      <c r="J240" s="267"/>
      <c r="K240" s="267"/>
      <c r="L240" s="267"/>
      <c r="M240" s="267"/>
      <c r="N240" s="267"/>
    </row>
    <row r="241" spans="1:14" ht="17.25" customHeight="1" x14ac:dyDescent="0.4">
      <c r="A241" s="267"/>
      <c r="B241" s="267"/>
      <c r="C241" s="267"/>
      <c r="D241" s="268"/>
      <c r="E241" s="300"/>
      <c r="F241" s="267"/>
      <c r="G241" s="267"/>
      <c r="H241" s="267"/>
      <c r="I241" s="267"/>
      <c r="J241" s="267"/>
      <c r="K241" s="267"/>
      <c r="L241" s="267"/>
      <c r="M241" s="267"/>
      <c r="N241" s="267"/>
    </row>
    <row r="242" spans="1:14" ht="17.25" customHeight="1" x14ac:dyDescent="0.4">
      <c r="A242" s="306" t="s">
        <v>675</v>
      </c>
      <c r="B242" s="306"/>
      <c r="C242" s="306"/>
      <c r="D242" s="311"/>
      <c r="E242" s="306"/>
      <c r="F242" s="306"/>
      <c r="G242" s="306"/>
      <c r="H242" s="306"/>
      <c r="I242" s="306"/>
      <c r="J242" s="267"/>
      <c r="K242" s="267"/>
      <c r="L242" s="267"/>
      <c r="M242" s="267"/>
      <c r="N242" s="267"/>
    </row>
    <row r="243" spans="1:14" ht="17.25" customHeight="1" x14ac:dyDescent="0.4">
      <c r="A243" s="267"/>
      <c r="B243" s="267"/>
      <c r="C243" s="235">
        <v>1</v>
      </c>
      <c r="D243" s="237" t="s">
        <v>672</v>
      </c>
      <c r="E243" s="297" t="str">
        <f>CONCATENATE(IF(セルフメディケーション!H73="","",セルフメディケーション!H73))</f>
        <v>0</v>
      </c>
      <c r="F243" s="267"/>
      <c r="G243" s="267"/>
      <c r="H243" s="267"/>
      <c r="I243" s="267"/>
      <c r="J243" s="267"/>
      <c r="K243" s="267"/>
      <c r="L243" s="267"/>
      <c r="M243" s="267"/>
      <c r="N243" s="267"/>
    </row>
    <row r="244" spans="1:14" ht="17.25" customHeight="1" x14ac:dyDescent="0.4">
      <c r="A244" s="267"/>
      <c r="B244" s="267"/>
      <c r="C244" s="235">
        <v>2</v>
      </c>
      <c r="D244" s="237" t="s">
        <v>674</v>
      </c>
      <c r="E244" s="297" t="str">
        <f>CONCATENATE(IF(セルフメディケーション!H74="","",セルフメディケーション!H74))</f>
        <v>0</v>
      </c>
      <c r="F244" s="267"/>
      <c r="G244" s="267"/>
      <c r="H244" s="267"/>
      <c r="I244" s="267"/>
      <c r="J244" s="267"/>
      <c r="K244" s="267"/>
      <c r="L244" s="267"/>
      <c r="M244" s="267"/>
      <c r="N244" s="267"/>
    </row>
    <row r="245" spans="1:14" ht="17.25" customHeight="1" x14ac:dyDescent="0.4">
      <c r="A245" s="267"/>
      <c r="B245" s="267"/>
      <c r="C245" s="235">
        <v>3</v>
      </c>
      <c r="D245" s="237" t="s">
        <v>640</v>
      </c>
      <c r="E245" s="297" t="str">
        <f>CONCATENATE(IF(セルフメディケーション!H76="","",セルフメディケーション!H76))</f>
        <v>0</v>
      </c>
      <c r="F245" s="267"/>
      <c r="G245" s="267"/>
      <c r="H245" s="267"/>
      <c r="I245" s="267"/>
      <c r="J245" s="267"/>
      <c r="K245" s="267"/>
      <c r="L245" s="267"/>
      <c r="M245" s="267"/>
      <c r="N245" s="267"/>
    </row>
    <row r="246" spans="1:14" ht="17.25" customHeight="1" x14ac:dyDescent="0.4">
      <c r="A246" s="267"/>
      <c r="B246" s="267"/>
      <c r="C246" s="267"/>
      <c r="D246" s="268"/>
      <c r="E246" s="267"/>
      <c r="F246" s="267"/>
      <c r="G246" s="267"/>
      <c r="H246" s="267"/>
      <c r="I246" s="267"/>
      <c r="J246" s="267"/>
      <c r="K246" s="267"/>
      <c r="L246" s="267"/>
      <c r="M246" s="267"/>
      <c r="N246" s="267"/>
    </row>
    <row r="247" spans="1:14" ht="17.25" customHeight="1" x14ac:dyDescent="0.4">
      <c r="A247" s="267"/>
      <c r="B247" s="267"/>
      <c r="C247" s="267"/>
      <c r="D247" s="268"/>
      <c r="E247" s="267"/>
      <c r="F247" s="267"/>
      <c r="G247" s="267"/>
      <c r="H247" s="267"/>
      <c r="I247" s="267"/>
      <c r="J247" s="267"/>
      <c r="K247" s="267"/>
      <c r="L247" s="267"/>
      <c r="M247" s="267"/>
      <c r="N247" s="267"/>
    </row>
    <row r="248" spans="1:14" ht="17.25" customHeight="1" x14ac:dyDescent="0.4">
      <c r="A248" s="267"/>
      <c r="B248" s="267"/>
      <c r="C248" s="267"/>
      <c r="D248" s="268"/>
      <c r="E248" s="267"/>
      <c r="F248" s="267"/>
      <c r="G248" s="267"/>
      <c r="H248" s="267"/>
      <c r="I248" s="267"/>
      <c r="J248" s="267"/>
      <c r="K248" s="267"/>
      <c r="L248" s="267"/>
      <c r="M248" s="267"/>
      <c r="N248" s="267"/>
    </row>
    <row r="249" spans="1:14" ht="17.25" customHeight="1" x14ac:dyDescent="0.4">
      <c r="A249" s="267"/>
      <c r="B249" s="267"/>
      <c r="C249" s="267"/>
      <c r="D249" s="268"/>
      <c r="E249" s="267"/>
      <c r="F249" s="267"/>
      <c r="G249" s="267"/>
      <c r="H249" s="267"/>
      <c r="I249" s="267"/>
      <c r="J249" s="267"/>
      <c r="K249" s="267"/>
      <c r="L249" s="267"/>
      <c r="M249" s="267"/>
      <c r="N249" s="267"/>
    </row>
    <row r="250" spans="1:14" ht="17.25" customHeight="1" x14ac:dyDescent="0.4">
      <c r="A250" s="267"/>
      <c r="B250" s="267"/>
      <c r="C250" s="267"/>
      <c r="D250" s="268"/>
      <c r="E250" s="267"/>
      <c r="F250" s="267"/>
      <c r="G250" s="267"/>
      <c r="H250" s="267"/>
      <c r="I250" s="267"/>
      <c r="J250" s="267"/>
      <c r="K250" s="267"/>
      <c r="L250" s="267"/>
      <c r="M250" s="267"/>
      <c r="N250" s="267"/>
    </row>
    <row r="251" spans="1:14" ht="17.25" customHeight="1" x14ac:dyDescent="0.4">
      <c r="A251" s="267"/>
      <c r="B251" s="267"/>
      <c r="C251" s="267"/>
      <c r="D251" s="268"/>
      <c r="E251" s="267"/>
      <c r="F251" s="267"/>
      <c r="G251" s="267"/>
      <c r="H251" s="267"/>
      <c r="I251" s="267"/>
      <c r="J251" s="267"/>
      <c r="K251" s="267"/>
      <c r="L251" s="267"/>
      <c r="M251" s="267"/>
      <c r="N251" s="267"/>
    </row>
    <row r="252" spans="1:14" ht="17.25" customHeight="1" x14ac:dyDescent="0.4">
      <c r="A252" s="267"/>
      <c r="B252" s="267"/>
      <c r="C252" s="267"/>
      <c r="D252" s="268"/>
      <c r="E252" s="267"/>
      <c r="F252" s="267"/>
      <c r="G252" s="267"/>
      <c r="H252" s="267"/>
      <c r="I252" s="267"/>
      <c r="J252" s="267"/>
      <c r="K252" s="267"/>
      <c r="L252" s="267"/>
      <c r="M252" s="267"/>
      <c r="N252" s="267"/>
    </row>
    <row r="253" spans="1:14" ht="17.25" customHeight="1" x14ac:dyDescent="0.4">
      <c r="A253" s="267"/>
      <c r="B253" s="267"/>
      <c r="C253" s="267"/>
      <c r="D253" s="268"/>
      <c r="E253" s="267"/>
      <c r="F253" s="267"/>
      <c r="G253" s="267"/>
      <c r="H253" s="267"/>
      <c r="I253" s="267"/>
      <c r="J253" s="267"/>
      <c r="K253" s="267"/>
      <c r="L253" s="267"/>
      <c r="M253" s="267"/>
      <c r="N253" s="267"/>
    </row>
    <row r="254" spans="1:14" ht="17.25" customHeight="1" x14ac:dyDescent="0.4">
      <c r="A254" s="267"/>
      <c r="B254" s="267"/>
      <c r="C254" s="267"/>
      <c r="D254" s="268"/>
      <c r="E254" s="267"/>
      <c r="F254" s="267"/>
      <c r="G254" s="267"/>
      <c r="H254" s="267"/>
      <c r="I254" s="267"/>
      <c r="J254" s="267"/>
      <c r="K254" s="267"/>
      <c r="L254" s="267"/>
      <c r="M254" s="267"/>
      <c r="N254" s="267"/>
    </row>
    <row r="255" spans="1:14" ht="17.25" customHeight="1" x14ac:dyDescent="0.4">
      <c r="A255" s="267"/>
      <c r="B255" s="267"/>
      <c r="C255" s="267"/>
      <c r="D255" s="268"/>
      <c r="E255" s="267"/>
      <c r="F255" s="267"/>
      <c r="G255" s="267"/>
      <c r="H255" s="267"/>
      <c r="I255" s="267"/>
      <c r="J255" s="267"/>
      <c r="K255" s="267"/>
      <c r="L255" s="267"/>
      <c r="M255" s="267"/>
      <c r="N255" s="267"/>
    </row>
    <row r="256" spans="1:14" ht="17.25" customHeight="1" x14ac:dyDescent="0.4">
      <c r="A256" s="267"/>
      <c r="B256" s="267"/>
      <c r="C256" s="267"/>
      <c r="D256" s="268"/>
      <c r="E256" s="267"/>
      <c r="F256" s="267"/>
      <c r="G256" s="267"/>
      <c r="H256" s="267"/>
      <c r="I256" s="267"/>
      <c r="J256" s="267"/>
      <c r="K256" s="267"/>
      <c r="L256" s="267"/>
      <c r="M256" s="267"/>
      <c r="N256" s="267"/>
    </row>
    <row r="257" spans="1:14" ht="17.25" customHeight="1" x14ac:dyDescent="0.4">
      <c r="A257" s="267"/>
      <c r="B257" s="267"/>
      <c r="C257" s="267"/>
      <c r="D257" s="268"/>
      <c r="E257" s="267"/>
      <c r="F257" s="267"/>
      <c r="G257" s="267"/>
      <c r="H257" s="267"/>
      <c r="I257" s="267"/>
      <c r="J257" s="267"/>
      <c r="K257" s="267"/>
      <c r="L257" s="267"/>
      <c r="M257" s="267"/>
      <c r="N257" s="267"/>
    </row>
    <row r="258" spans="1:14" ht="17.25" customHeight="1" x14ac:dyDescent="0.4">
      <c r="A258" s="267"/>
      <c r="B258" s="267"/>
      <c r="C258" s="267"/>
      <c r="D258" s="268"/>
      <c r="E258" s="267"/>
      <c r="F258" s="267"/>
      <c r="G258" s="267"/>
      <c r="H258" s="267"/>
      <c r="I258" s="267"/>
      <c r="J258" s="267"/>
      <c r="K258" s="267"/>
      <c r="L258" s="267"/>
      <c r="M258" s="267"/>
      <c r="N258" s="267"/>
    </row>
    <row r="259" spans="1:14" ht="17.25" customHeight="1" x14ac:dyDescent="0.4">
      <c r="A259" s="267"/>
      <c r="B259" s="267"/>
      <c r="C259" s="267"/>
      <c r="D259" s="268"/>
      <c r="E259" s="267"/>
      <c r="F259" s="267"/>
      <c r="G259" s="267"/>
      <c r="H259" s="267"/>
      <c r="I259" s="267"/>
      <c r="J259" s="267"/>
      <c r="K259" s="267"/>
      <c r="L259" s="267"/>
      <c r="M259" s="267"/>
      <c r="N259" s="267"/>
    </row>
    <row r="260" spans="1:14" ht="17.25" customHeight="1" x14ac:dyDescent="0.4">
      <c r="A260" s="267"/>
      <c r="B260" s="267"/>
      <c r="C260" s="267"/>
      <c r="D260" s="268"/>
      <c r="E260" s="267"/>
      <c r="F260" s="267"/>
      <c r="G260" s="267"/>
      <c r="H260" s="267"/>
      <c r="I260" s="267"/>
      <c r="J260" s="267"/>
      <c r="K260" s="267"/>
      <c r="L260" s="267"/>
      <c r="M260" s="267"/>
      <c r="N260" s="267"/>
    </row>
    <row r="261" spans="1:14" ht="17.25" customHeight="1" x14ac:dyDescent="0.4">
      <c r="A261" s="267"/>
      <c r="B261" s="267"/>
      <c r="C261" s="267"/>
      <c r="D261" s="268"/>
      <c r="E261" s="267"/>
      <c r="F261" s="267"/>
      <c r="G261" s="267"/>
      <c r="H261" s="267"/>
      <c r="I261" s="267"/>
      <c r="J261" s="267"/>
      <c r="K261" s="267"/>
      <c r="L261" s="267"/>
      <c r="M261" s="267"/>
      <c r="N261" s="267"/>
    </row>
    <row r="262" spans="1:14" ht="17.25" customHeight="1" x14ac:dyDescent="0.4">
      <c r="A262" s="267"/>
      <c r="B262" s="267"/>
      <c r="C262" s="267"/>
      <c r="D262" s="268"/>
      <c r="E262" s="267"/>
      <c r="F262" s="267"/>
      <c r="G262" s="267"/>
      <c r="H262" s="267"/>
      <c r="I262" s="267"/>
      <c r="J262" s="267"/>
      <c r="K262" s="267"/>
      <c r="L262" s="267"/>
      <c r="M262" s="267"/>
      <c r="N262" s="267"/>
    </row>
    <row r="263" spans="1:14" ht="17.25" customHeight="1" x14ac:dyDescent="0.4">
      <c r="A263" s="267"/>
      <c r="B263" s="267"/>
      <c r="C263" s="267"/>
      <c r="D263" s="268"/>
      <c r="E263" s="267"/>
      <c r="F263" s="267"/>
      <c r="G263" s="267"/>
      <c r="H263" s="267"/>
      <c r="I263" s="267"/>
      <c r="J263" s="267"/>
      <c r="K263" s="267"/>
      <c r="L263" s="267"/>
      <c r="M263" s="267"/>
      <c r="N263" s="267"/>
    </row>
    <row r="264" spans="1:14" ht="17.25" customHeight="1" x14ac:dyDescent="0.4">
      <c r="A264" s="267"/>
      <c r="B264" s="267"/>
      <c r="C264" s="267"/>
      <c r="D264" s="268"/>
      <c r="E264" s="267"/>
      <c r="F264" s="267"/>
      <c r="G264" s="267"/>
      <c r="H264" s="267"/>
      <c r="I264" s="267"/>
      <c r="J264" s="267"/>
      <c r="K264" s="267"/>
      <c r="L264" s="267"/>
      <c r="M264" s="267"/>
      <c r="N264" s="267"/>
    </row>
    <row r="265" spans="1:14" ht="17.25" customHeight="1" x14ac:dyDescent="0.4">
      <c r="A265" s="267"/>
      <c r="B265" s="267"/>
      <c r="C265" s="267"/>
      <c r="D265" s="268"/>
      <c r="E265" s="267"/>
      <c r="F265" s="267"/>
      <c r="G265" s="267"/>
      <c r="H265" s="267"/>
      <c r="I265" s="267"/>
      <c r="J265" s="267"/>
      <c r="K265" s="267"/>
      <c r="L265" s="267"/>
      <c r="M265" s="267"/>
      <c r="N265" s="267"/>
    </row>
  </sheetData>
  <sheetProtection password="F446" sheet="1" objects="1" scenarios="1"/>
  <phoneticPr fontId="81"/>
  <conditionalFormatting sqref="E3:E6 E8:E11 E13:E17 D24:F31 D44:E48 D52:E59 D64:F68 D71:F76 E78:E80 E88:E94 D89 E96:E117 D113:D116 D127:G128 E139:E143 E145:E154 D152:D153 E163 E174:E175 E177:E178 D182:E189 E191 D195:E202 E204 E219 E221:E223 E226:E227 D231:E235 G231:H235 K231:L235 E238:E241 E243:E245 D35:E39 D121:G124 D167:E173 H131:H132 D131:F132 D159:H160 E19 G161:H161 D212:F212 D208:F208 D216:F216">
    <cfRule type="notContainsBlanks" dxfId="210" priority="12">
      <formula>LEN(TRIM(D3))&gt;0</formula>
    </cfRule>
  </conditionalFormatting>
  <conditionalFormatting sqref="E83:E86">
    <cfRule type="notContainsBlanks" dxfId="209" priority="10">
      <formula>LEN(TRIM(E83))&gt;0</formula>
    </cfRule>
  </conditionalFormatting>
  <conditionalFormatting sqref="G74">
    <cfRule type="notContainsBlanks" dxfId="208" priority="9">
      <formula>LEN(TRIM(G74))&gt;0</formula>
    </cfRule>
  </conditionalFormatting>
  <conditionalFormatting sqref="G131:G132">
    <cfRule type="notContainsBlanks" dxfId="207" priority="7">
      <formula>LEN(TRIM(G131))&gt;0</formula>
    </cfRule>
  </conditionalFormatting>
  <conditionalFormatting sqref="D19">
    <cfRule type="expression" dxfId="206" priority="6">
      <formula>$D$19&lt;&gt;""</formula>
    </cfRule>
  </conditionalFormatting>
  <conditionalFormatting sqref="E7">
    <cfRule type="notContainsBlanks" dxfId="205" priority="5">
      <formula>LEN(TRIM(E7))&gt;0</formula>
    </cfRule>
  </conditionalFormatting>
  <conditionalFormatting sqref="E134:E135">
    <cfRule type="notContainsBlanks" dxfId="204" priority="4">
      <formula>LEN(TRIM(E134))&gt;0</formula>
    </cfRule>
  </conditionalFormatting>
  <conditionalFormatting sqref="E162">
    <cfRule type="notContainsBlanks" dxfId="203" priority="3">
      <formula>LEN(TRIM(E162))&gt;0</formula>
    </cfRule>
  </conditionalFormatting>
  <conditionalFormatting sqref="I231:I235">
    <cfRule type="notContainsBlanks" dxfId="202" priority="2">
      <formula>LEN(TRIM(I231))&gt;0</formula>
    </cfRule>
  </conditionalFormatting>
  <conditionalFormatting sqref="G44">
    <cfRule type="notContainsBlanks" dxfId="201" priority="1">
      <formula>LEN(TRIM(G44))&gt;0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3399"/>
  </sheetPr>
  <dimension ref="A1:IM220"/>
  <sheetViews>
    <sheetView view="pageBreakPreview" zoomScale="112" zoomScaleNormal="145" zoomScaleSheetLayoutView="112" workbookViewId="0">
      <selection activeCell="M4" sqref="M4:AS12"/>
    </sheetView>
  </sheetViews>
  <sheetFormatPr defaultRowHeight="13.5" x14ac:dyDescent="0.15"/>
  <cols>
    <col min="1" max="1" width="1" style="5" customWidth="1"/>
    <col min="2" max="2" width="1.5" style="5" customWidth="1"/>
    <col min="3" max="3" width="1.125" style="5" customWidth="1"/>
    <col min="4" max="4" width="1" style="5" customWidth="1"/>
    <col min="5" max="6" width="0.625" style="5" customWidth="1"/>
    <col min="7" max="7" width="1.25" style="5" customWidth="1"/>
    <col min="8" max="8" width="0.625" style="5" customWidth="1"/>
    <col min="9" max="10" width="1" style="5" customWidth="1"/>
    <col min="11" max="15" width="0.875" style="5" customWidth="1"/>
    <col min="16" max="32" width="1" style="5" customWidth="1"/>
    <col min="33" max="33" width="1.5" style="5" customWidth="1"/>
    <col min="34" max="34" width="1" style="5" customWidth="1"/>
    <col min="35" max="35" width="1.5" style="5" customWidth="1"/>
    <col min="36" max="53" width="1.125" style="5" customWidth="1"/>
    <col min="54" max="54" width="0.75" style="5" customWidth="1"/>
    <col min="55" max="55" width="1.625" style="5" customWidth="1"/>
    <col min="56" max="56" width="1.25" style="5" customWidth="1"/>
    <col min="57" max="59" width="0.875" style="5" customWidth="1"/>
    <col min="60" max="60" width="1" style="5" customWidth="1"/>
    <col min="61" max="61" width="0.5" style="5" customWidth="1"/>
    <col min="62" max="62" width="0.75" style="5" customWidth="1"/>
    <col min="63" max="63" width="1.25" style="5" customWidth="1"/>
    <col min="64" max="70" width="1" style="5" customWidth="1"/>
    <col min="71" max="71" width="0.625" style="5" customWidth="1"/>
    <col min="72" max="72" width="1.25" style="5" customWidth="1"/>
    <col min="73" max="73" width="1.125" style="5" customWidth="1"/>
    <col min="74" max="74" width="0.875" style="5" customWidth="1"/>
    <col min="75" max="76" width="1.125" style="5" customWidth="1"/>
    <col min="77" max="77" width="1.75" style="5" customWidth="1"/>
    <col min="78" max="85" width="1.125" style="5" customWidth="1"/>
    <col min="86" max="86" width="0.875" style="5" customWidth="1"/>
    <col min="87" max="87" width="1.75" style="5" customWidth="1"/>
    <col min="88" max="88" width="1.25" style="5" customWidth="1"/>
    <col min="89" max="91" width="0.875" style="5" customWidth="1"/>
    <col min="92" max="95" width="1" style="5" customWidth="1"/>
    <col min="96" max="96" width="1.5" style="5" customWidth="1"/>
    <col min="97" max="97" width="1.125" style="5" customWidth="1"/>
    <col min="98" max="98" width="1.625" style="5" customWidth="1"/>
    <col min="99" max="99" width="1.375" style="5" customWidth="1"/>
    <col min="100" max="100" width="0.625" style="5" customWidth="1"/>
    <col min="101" max="109" width="1" style="5" customWidth="1"/>
    <col min="110" max="110" width="1.625" style="5" customWidth="1"/>
    <col min="111" max="112" width="1" style="5" customWidth="1"/>
    <col min="113" max="113" width="0.875" style="5" customWidth="1"/>
    <col min="114" max="114" width="1" style="5" customWidth="1"/>
    <col min="115" max="115" width="0.75" style="5" customWidth="1"/>
    <col min="116" max="119" width="1" style="5" customWidth="1"/>
    <col min="120" max="120" width="1.375" style="5" customWidth="1"/>
    <col min="121" max="123" width="1.25" style="5" customWidth="1"/>
    <col min="124" max="124" width="1.625" style="5" customWidth="1"/>
    <col min="125" max="135" width="1" style="5" customWidth="1"/>
    <col min="136" max="136" width="1.375" style="5" customWidth="1"/>
    <col min="137" max="137" width="1" style="5" customWidth="1"/>
    <col min="138" max="141" width="0.75" style="5" customWidth="1"/>
    <col min="142" max="142" width="2" style="5" customWidth="1"/>
    <col min="143" max="143" width="1.375" style="5" customWidth="1"/>
    <col min="144" max="147" width="1" style="5" customWidth="1"/>
    <col min="148" max="148" width="1.375" style="5" customWidth="1"/>
    <col min="149" max="175" width="1" style="5" customWidth="1"/>
    <col min="176" max="243" width="1.25" style="5" customWidth="1"/>
    <col min="244" max="246" width="1.625" style="5" customWidth="1"/>
    <col min="247" max="247" width="1.375" style="5" customWidth="1"/>
    <col min="248" max="248" width="1.75" style="5" customWidth="1"/>
    <col min="249" max="249" width="9" style="5" customWidth="1"/>
    <col min="250" max="16384" width="9" style="5"/>
  </cols>
  <sheetData>
    <row r="1" spans="1:247" ht="8.25" customHeight="1" x14ac:dyDescent="0.2">
      <c r="A1" s="82"/>
      <c r="F1" s="740" t="s">
        <v>830</v>
      </c>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740"/>
      <c r="AT1" s="740"/>
      <c r="AU1" s="740"/>
      <c r="AV1" s="740"/>
      <c r="AW1" s="740"/>
      <c r="AX1" s="740"/>
      <c r="AY1" s="740"/>
      <c r="AZ1" s="740"/>
      <c r="BA1" s="740"/>
      <c r="BB1" s="740"/>
      <c r="BC1" s="740"/>
      <c r="BD1" s="740"/>
      <c r="BE1" s="740"/>
      <c r="BF1" s="740"/>
      <c r="BG1" s="740"/>
      <c r="BH1" s="740"/>
      <c r="BI1" s="740"/>
      <c r="BJ1" s="740"/>
      <c r="BK1" s="740"/>
      <c r="BL1" s="740"/>
      <c r="BM1" s="740"/>
      <c r="BN1" s="740"/>
      <c r="BO1" s="740"/>
      <c r="BP1" s="740"/>
      <c r="BQ1" s="740"/>
      <c r="BR1" s="740"/>
      <c r="BS1" s="740"/>
      <c r="BT1" s="740"/>
      <c r="BU1" s="740"/>
      <c r="BV1" s="740"/>
      <c r="BW1" s="740"/>
      <c r="BX1" s="740"/>
      <c r="BY1" s="740"/>
      <c r="BZ1" s="740"/>
      <c r="CA1" s="740"/>
      <c r="CB1" s="740"/>
      <c r="CC1" s="740"/>
      <c r="CD1" s="740"/>
      <c r="CE1" s="740"/>
      <c r="CF1" s="740"/>
      <c r="CG1" s="740"/>
      <c r="CH1" s="740"/>
      <c r="CI1" s="740"/>
      <c r="CJ1" s="9"/>
      <c r="CK1" s="736" t="s">
        <v>268</v>
      </c>
      <c r="CL1" s="736"/>
      <c r="CM1" s="736"/>
      <c r="CN1" s="736"/>
      <c r="CO1" s="736"/>
      <c r="CP1" s="736"/>
      <c r="CQ1" s="736"/>
      <c r="CR1" s="736"/>
      <c r="CS1" s="736"/>
      <c r="CT1" s="736"/>
      <c r="CU1" s="736"/>
      <c r="CV1" s="736"/>
      <c r="CW1" s="736"/>
      <c r="CX1" s="736"/>
      <c r="CY1" s="736"/>
      <c r="CZ1" s="736"/>
      <c r="DA1" s="736"/>
      <c r="DB1" s="736"/>
      <c r="DC1" s="736"/>
      <c r="DD1" s="736"/>
      <c r="DE1" s="736"/>
      <c r="DF1" s="736"/>
      <c r="DG1" s="736"/>
      <c r="DH1" s="736"/>
      <c r="DI1" s="736"/>
      <c r="DJ1" s="736"/>
      <c r="DK1" s="736"/>
      <c r="DL1" s="736"/>
      <c r="DM1" s="736"/>
      <c r="DN1" s="736"/>
      <c r="DO1" s="736"/>
      <c r="DP1" s="736"/>
      <c r="DQ1" s="736"/>
      <c r="DR1" s="736"/>
      <c r="DS1" s="736"/>
      <c r="DT1" s="736"/>
      <c r="DU1" s="736"/>
      <c r="DV1" s="736"/>
      <c r="DW1" s="736"/>
      <c r="DX1" s="736"/>
      <c r="DY1" s="736"/>
      <c r="DZ1" s="736"/>
      <c r="EA1" s="736"/>
      <c r="EB1" s="736"/>
      <c r="EC1" s="736"/>
      <c r="ED1" s="736"/>
      <c r="EE1" s="736"/>
      <c r="EF1" s="736"/>
      <c r="EG1" s="736"/>
      <c r="EL1" s="738" t="s">
        <v>323</v>
      </c>
      <c r="EM1" s="738"/>
      <c r="EN1" s="738"/>
      <c r="EO1" s="738"/>
      <c r="EP1" s="738"/>
      <c r="EQ1" s="738"/>
      <c r="ER1" s="738"/>
      <c r="ES1" s="738"/>
      <c r="ET1" s="738"/>
      <c r="EU1" s="738"/>
      <c r="EV1" s="738"/>
      <c r="EW1" s="738"/>
      <c r="EX1" s="738"/>
      <c r="EY1" s="738"/>
      <c r="EZ1" s="738"/>
      <c r="FA1" s="738"/>
      <c r="FB1" s="738"/>
      <c r="FC1" s="738"/>
      <c r="FD1" s="738"/>
      <c r="FE1" s="738"/>
      <c r="FF1" s="738"/>
      <c r="FG1" s="738"/>
      <c r="FH1" s="738"/>
      <c r="FI1" s="738"/>
      <c r="FJ1" s="738"/>
      <c r="FK1" s="738"/>
      <c r="FU1" s="736" t="s">
        <v>185</v>
      </c>
      <c r="FV1" s="736"/>
      <c r="FW1" s="736"/>
      <c r="FX1" s="736"/>
      <c r="FY1" s="736"/>
      <c r="FZ1" s="736"/>
      <c r="GA1" s="736"/>
      <c r="GB1" s="736"/>
      <c r="GC1" s="736"/>
      <c r="GD1" s="736"/>
      <c r="GE1" s="736"/>
      <c r="GF1" s="736"/>
      <c r="GG1" s="736"/>
      <c r="GH1" s="736"/>
      <c r="GI1" s="736"/>
      <c r="GJ1" s="736"/>
      <c r="GK1" s="736"/>
      <c r="GL1" s="736"/>
      <c r="GM1" s="736"/>
      <c r="GN1" s="736"/>
      <c r="GO1" s="736"/>
      <c r="GP1" s="736"/>
      <c r="GQ1" s="736"/>
      <c r="GR1" s="736"/>
      <c r="GS1" s="736"/>
      <c r="GT1" s="736"/>
      <c r="GU1" s="736"/>
      <c r="GV1" s="736"/>
      <c r="GW1" s="736"/>
      <c r="GX1" s="736"/>
      <c r="GY1" s="736"/>
      <c r="GZ1" s="736"/>
      <c r="HA1" s="736"/>
      <c r="HB1" s="736"/>
      <c r="HC1" s="736"/>
      <c r="HD1" s="736"/>
      <c r="HE1" s="736"/>
      <c r="HF1" s="736"/>
      <c r="HG1" s="736"/>
      <c r="HH1" s="736"/>
      <c r="HI1" s="736"/>
      <c r="HJ1" s="736"/>
      <c r="HK1" s="736"/>
      <c r="HL1" s="736"/>
      <c r="HM1" s="736"/>
      <c r="HN1" s="736"/>
      <c r="HO1" s="736"/>
      <c r="HP1" s="736"/>
      <c r="HQ1" s="736"/>
    </row>
    <row r="2" spans="1:247" ht="8.25" customHeight="1" x14ac:dyDescent="0.2">
      <c r="F2" s="740"/>
      <c r="G2" s="740"/>
      <c r="H2" s="740"/>
      <c r="I2" s="740"/>
      <c r="J2" s="740"/>
      <c r="K2" s="740"/>
      <c r="L2" s="740"/>
      <c r="M2" s="740"/>
      <c r="N2" s="740"/>
      <c r="O2" s="740"/>
      <c r="P2" s="740"/>
      <c r="Q2" s="740"/>
      <c r="R2" s="740"/>
      <c r="S2" s="740"/>
      <c r="T2" s="740"/>
      <c r="U2" s="740"/>
      <c r="V2" s="740"/>
      <c r="W2" s="740"/>
      <c r="X2" s="740"/>
      <c r="Y2" s="740"/>
      <c r="Z2" s="740"/>
      <c r="AA2" s="740"/>
      <c r="AB2" s="740"/>
      <c r="AC2" s="740"/>
      <c r="AD2" s="740"/>
      <c r="AE2" s="740"/>
      <c r="AF2" s="740"/>
      <c r="AG2" s="740"/>
      <c r="AH2" s="740"/>
      <c r="AI2" s="740"/>
      <c r="AJ2" s="740"/>
      <c r="AK2" s="740"/>
      <c r="AL2" s="740"/>
      <c r="AM2" s="740"/>
      <c r="AN2" s="740"/>
      <c r="AO2" s="740"/>
      <c r="AP2" s="740"/>
      <c r="AQ2" s="740"/>
      <c r="AR2" s="740"/>
      <c r="AS2" s="740"/>
      <c r="AT2" s="740"/>
      <c r="AU2" s="740"/>
      <c r="AV2" s="740"/>
      <c r="AW2" s="740"/>
      <c r="AX2" s="740"/>
      <c r="AY2" s="740"/>
      <c r="AZ2" s="740"/>
      <c r="BA2" s="740"/>
      <c r="BB2" s="740"/>
      <c r="BC2" s="740"/>
      <c r="BD2" s="740"/>
      <c r="BE2" s="740"/>
      <c r="BF2" s="740"/>
      <c r="BG2" s="740"/>
      <c r="BH2" s="740"/>
      <c r="BI2" s="740"/>
      <c r="BJ2" s="740"/>
      <c r="BK2" s="740"/>
      <c r="BL2" s="740"/>
      <c r="BM2" s="740"/>
      <c r="BN2" s="740"/>
      <c r="BO2" s="740"/>
      <c r="BP2" s="740"/>
      <c r="BQ2" s="740"/>
      <c r="BR2" s="740"/>
      <c r="BS2" s="740"/>
      <c r="BT2" s="740"/>
      <c r="BU2" s="740"/>
      <c r="BV2" s="740"/>
      <c r="BW2" s="740"/>
      <c r="BX2" s="740"/>
      <c r="BY2" s="740"/>
      <c r="BZ2" s="740"/>
      <c r="CA2" s="740"/>
      <c r="CB2" s="740"/>
      <c r="CC2" s="740"/>
      <c r="CD2" s="740"/>
      <c r="CE2" s="740"/>
      <c r="CF2" s="740"/>
      <c r="CG2" s="740"/>
      <c r="CH2" s="740"/>
      <c r="CI2" s="740"/>
      <c r="CJ2" s="9"/>
      <c r="CK2" s="736"/>
      <c r="CL2" s="736"/>
      <c r="CM2" s="736"/>
      <c r="CN2" s="736"/>
      <c r="CO2" s="736"/>
      <c r="CP2" s="736"/>
      <c r="CQ2" s="736"/>
      <c r="CR2" s="736"/>
      <c r="CS2" s="736"/>
      <c r="CT2" s="736"/>
      <c r="CU2" s="736"/>
      <c r="CV2" s="736"/>
      <c r="CW2" s="736"/>
      <c r="CX2" s="736"/>
      <c r="CY2" s="736"/>
      <c r="CZ2" s="736"/>
      <c r="DA2" s="736"/>
      <c r="DB2" s="736"/>
      <c r="DC2" s="736"/>
      <c r="DD2" s="736"/>
      <c r="DE2" s="736"/>
      <c r="DF2" s="736"/>
      <c r="DG2" s="736"/>
      <c r="DH2" s="736"/>
      <c r="DI2" s="736"/>
      <c r="DJ2" s="736"/>
      <c r="DK2" s="736"/>
      <c r="DL2" s="736"/>
      <c r="DM2" s="736"/>
      <c r="DN2" s="736"/>
      <c r="DO2" s="736"/>
      <c r="DP2" s="736"/>
      <c r="DQ2" s="736"/>
      <c r="DR2" s="736"/>
      <c r="DS2" s="736"/>
      <c r="DT2" s="736"/>
      <c r="DU2" s="736"/>
      <c r="DV2" s="736"/>
      <c r="DW2" s="736"/>
      <c r="DX2" s="736"/>
      <c r="DY2" s="736"/>
      <c r="DZ2" s="736"/>
      <c r="EA2" s="736"/>
      <c r="EB2" s="736"/>
      <c r="EC2" s="736"/>
      <c r="ED2" s="736"/>
      <c r="EE2" s="736"/>
      <c r="EF2" s="736"/>
      <c r="EG2" s="736"/>
      <c r="EL2" s="738"/>
      <c r="EM2" s="738"/>
      <c r="EN2" s="738"/>
      <c r="EO2" s="738"/>
      <c r="EP2" s="738"/>
      <c r="EQ2" s="738"/>
      <c r="ER2" s="738"/>
      <c r="ES2" s="738"/>
      <c r="ET2" s="738"/>
      <c r="EU2" s="738"/>
      <c r="EV2" s="738"/>
      <c r="EW2" s="738"/>
      <c r="EX2" s="738"/>
      <c r="EY2" s="738"/>
      <c r="EZ2" s="738"/>
      <c r="FA2" s="738"/>
      <c r="FB2" s="738"/>
      <c r="FC2" s="738"/>
      <c r="FD2" s="738"/>
      <c r="FE2" s="738"/>
      <c r="FF2" s="738"/>
      <c r="FG2" s="738"/>
      <c r="FH2" s="738"/>
      <c r="FI2" s="738"/>
      <c r="FJ2" s="738"/>
      <c r="FK2" s="738"/>
      <c r="FU2" s="736"/>
      <c r="FV2" s="736"/>
      <c r="FW2" s="736"/>
      <c r="FX2" s="736"/>
      <c r="FY2" s="736"/>
      <c r="FZ2" s="736"/>
      <c r="GA2" s="736"/>
      <c r="GB2" s="736"/>
      <c r="GC2" s="736"/>
      <c r="GD2" s="736"/>
      <c r="GE2" s="736"/>
      <c r="GF2" s="736"/>
      <c r="GG2" s="736"/>
      <c r="GH2" s="736"/>
      <c r="GI2" s="736"/>
      <c r="GJ2" s="736"/>
      <c r="GK2" s="736"/>
      <c r="GL2" s="736"/>
      <c r="GM2" s="736"/>
      <c r="GN2" s="736"/>
      <c r="GO2" s="736"/>
      <c r="GP2" s="736"/>
      <c r="GQ2" s="736"/>
      <c r="GR2" s="736"/>
      <c r="GS2" s="736"/>
      <c r="GT2" s="736"/>
      <c r="GU2" s="736"/>
      <c r="GV2" s="736"/>
      <c r="GW2" s="736"/>
      <c r="GX2" s="736"/>
      <c r="GY2" s="736"/>
      <c r="GZ2" s="736"/>
      <c r="HA2" s="736"/>
      <c r="HB2" s="736"/>
      <c r="HC2" s="736"/>
      <c r="HD2" s="736"/>
      <c r="HE2" s="736"/>
      <c r="HF2" s="736"/>
      <c r="HG2" s="736"/>
      <c r="HH2" s="736"/>
      <c r="HI2" s="736"/>
      <c r="HJ2" s="736"/>
      <c r="HK2" s="736"/>
      <c r="HL2" s="736"/>
      <c r="HM2" s="736"/>
      <c r="HN2" s="736"/>
      <c r="HO2" s="736"/>
      <c r="HP2" s="736"/>
      <c r="HQ2" s="736"/>
    </row>
    <row r="3" spans="1:247" ht="2.25" customHeight="1" thickBot="1" x14ac:dyDescent="0.25">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41"/>
      <c r="AU3" s="432"/>
      <c r="AV3" s="432"/>
      <c r="AW3" s="432"/>
      <c r="AX3" s="432"/>
      <c r="AY3" s="432"/>
      <c r="AZ3" s="432"/>
      <c r="BA3" s="432"/>
      <c r="BB3" s="432"/>
      <c r="BC3" s="432"/>
      <c r="BD3" s="432"/>
      <c r="BE3" s="432"/>
      <c r="BF3" s="432"/>
      <c r="BG3" s="432"/>
      <c r="BH3" s="432"/>
      <c r="BI3" s="432"/>
      <c r="BJ3" s="432"/>
      <c r="BK3" s="432"/>
      <c r="BL3" s="432"/>
      <c r="BM3" s="432"/>
      <c r="BN3" s="432"/>
      <c r="BO3" s="432"/>
      <c r="BP3" s="432"/>
      <c r="BQ3" s="432"/>
      <c r="BR3" s="432"/>
      <c r="BS3" s="432"/>
      <c r="BT3" s="432"/>
      <c r="BU3" s="432"/>
      <c r="BV3" s="432"/>
      <c r="BW3" s="432"/>
      <c r="BX3" s="432"/>
      <c r="BY3" s="432"/>
      <c r="BZ3" s="432"/>
      <c r="CA3" s="432"/>
      <c r="CB3" s="432"/>
      <c r="CC3" s="432"/>
      <c r="CD3" s="432"/>
      <c r="CE3" s="432"/>
      <c r="CF3" s="432"/>
      <c r="CG3" s="432"/>
      <c r="CH3" s="432"/>
      <c r="CI3" s="432"/>
      <c r="CJ3" s="41"/>
      <c r="CK3" s="737"/>
      <c r="CL3" s="737"/>
      <c r="CM3" s="737"/>
      <c r="CN3" s="737"/>
      <c r="CO3" s="737"/>
      <c r="CP3" s="737"/>
      <c r="CQ3" s="737"/>
      <c r="CR3" s="737"/>
      <c r="CS3" s="737"/>
      <c r="CT3" s="737"/>
      <c r="CU3" s="737"/>
      <c r="CV3" s="737"/>
      <c r="CW3" s="737"/>
      <c r="CX3" s="737"/>
      <c r="CY3" s="737"/>
      <c r="CZ3" s="737"/>
      <c r="DA3" s="737"/>
      <c r="DB3" s="737"/>
      <c r="DC3" s="737"/>
      <c r="DD3" s="737"/>
      <c r="DE3" s="737"/>
      <c r="DF3" s="737"/>
      <c r="DG3" s="737"/>
      <c r="DH3" s="737"/>
      <c r="DI3" s="737"/>
      <c r="DJ3" s="737"/>
      <c r="DK3" s="737"/>
      <c r="DL3" s="737"/>
      <c r="DM3" s="737"/>
      <c r="DN3" s="737"/>
      <c r="DO3" s="737"/>
      <c r="DP3" s="737"/>
      <c r="DQ3" s="737"/>
      <c r="DR3" s="737"/>
      <c r="DS3" s="737"/>
      <c r="DT3" s="737"/>
      <c r="DU3" s="737"/>
      <c r="DV3" s="737"/>
      <c r="DW3" s="737"/>
      <c r="DX3" s="737"/>
      <c r="DY3" s="737"/>
      <c r="DZ3" s="737"/>
      <c r="EA3" s="737"/>
      <c r="EB3" s="737"/>
      <c r="EC3" s="737"/>
      <c r="ED3" s="737"/>
      <c r="EE3" s="737"/>
      <c r="EF3" s="737"/>
      <c r="EG3" s="737"/>
      <c r="EL3" s="739"/>
      <c r="EM3" s="739"/>
      <c r="EN3" s="739"/>
      <c r="EO3" s="739"/>
      <c r="EP3" s="739"/>
      <c r="EQ3" s="739"/>
      <c r="ER3" s="739"/>
      <c r="ES3" s="739"/>
      <c r="ET3" s="739"/>
      <c r="EU3" s="739"/>
      <c r="EV3" s="739"/>
      <c r="EW3" s="739"/>
      <c r="EX3" s="739"/>
      <c r="EY3" s="739"/>
      <c r="EZ3" s="739"/>
      <c r="FA3" s="739"/>
      <c r="FB3" s="739"/>
      <c r="FC3" s="739"/>
      <c r="FD3" s="739"/>
      <c r="FE3" s="739"/>
      <c r="FF3" s="739"/>
      <c r="FG3" s="739"/>
      <c r="FH3" s="739"/>
      <c r="FI3" s="739"/>
      <c r="FJ3" s="739"/>
      <c r="FK3" s="739"/>
      <c r="FU3" s="736"/>
      <c r="FV3" s="736"/>
      <c r="FW3" s="736"/>
      <c r="FX3" s="736"/>
      <c r="FY3" s="736"/>
      <c r="FZ3" s="736"/>
      <c r="GA3" s="736"/>
      <c r="GB3" s="736"/>
      <c r="GC3" s="736"/>
      <c r="GD3" s="736"/>
      <c r="GE3" s="736"/>
      <c r="GF3" s="736"/>
      <c r="GG3" s="736"/>
      <c r="GH3" s="736"/>
      <c r="GI3" s="736"/>
      <c r="GJ3" s="736"/>
      <c r="GK3" s="736"/>
      <c r="GL3" s="736"/>
      <c r="GM3" s="736"/>
      <c r="GN3" s="736"/>
      <c r="GO3" s="736"/>
      <c r="GP3" s="736"/>
      <c r="GQ3" s="736"/>
      <c r="GR3" s="736"/>
      <c r="GS3" s="736"/>
      <c r="GT3" s="736"/>
      <c r="GU3" s="736"/>
      <c r="GV3" s="736"/>
      <c r="GW3" s="736"/>
      <c r="GX3" s="736"/>
      <c r="GY3" s="736"/>
      <c r="GZ3" s="736"/>
      <c r="HA3" s="736"/>
      <c r="HB3" s="736"/>
      <c r="HC3" s="736"/>
      <c r="HD3" s="736"/>
      <c r="HE3" s="736"/>
      <c r="HF3" s="736"/>
      <c r="HG3" s="736"/>
      <c r="HH3" s="736"/>
      <c r="HI3" s="736"/>
      <c r="HJ3" s="736"/>
      <c r="HK3" s="736"/>
      <c r="HL3" s="736"/>
      <c r="HM3" s="736"/>
      <c r="HN3" s="736"/>
      <c r="HO3" s="736"/>
      <c r="HP3" s="736"/>
      <c r="HQ3" s="736"/>
    </row>
    <row r="4" spans="1:247" ht="6" customHeight="1" x14ac:dyDescent="0.15">
      <c r="A4" s="656" t="s">
        <v>190</v>
      </c>
      <c r="B4" s="656"/>
      <c r="C4" s="656"/>
      <c r="D4" s="656"/>
      <c r="E4" s="8"/>
      <c r="F4" s="623" t="s">
        <v>62</v>
      </c>
      <c r="G4" s="623"/>
      <c r="H4" s="623"/>
      <c r="I4" s="623"/>
      <c r="J4" s="623"/>
      <c r="K4" s="587"/>
      <c r="L4" s="18"/>
      <c r="M4" s="814" t="str">
        <f>IF(個人情報!D14="","",個人情報!D14)</f>
        <v/>
      </c>
      <c r="N4" s="814"/>
      <c r="O4" s="814"/>
      <c r="P4" s="814"/>
      <c r="Q4" s="814"/>
      <c r="R4" s="814"/>
      <c r="S4" s="814"/>
      <c r="T4" s="814"/>
      <c r="U4" s="814"/>
      <c r="V4" s="814"/>
      <c r="W4" s="814"/>
      <c r="X4" s="814"/>
      <c r="Y4" s="814"/>
      <c r="Z4" s="814"/>
      <c r="AA4" s="814"/>
      <c r="AB4" s="814"/>
      <c r="AC4" s="814"/>
      <c r="AD4" s="814"/>
      <c r="AE4" s="814"/>
      <c r="AF4" s="814"/>
      <c r="AG4" s="814"/>
      <c r="AH4" s="814"/>
      <c r="AI4" s="814"/>
      <c r="AJ4" s="814"/>
      <c r="AK4" s="814"/>
      <c r="AL4" s="814"/>
      <c r="AM4" s="814"/>
      <c r="AN4" s="814"/>
      <c r="AO4" s="814"/>
      <c r="AP4" s="814"/>
      <c r="AQ4" s="814"/>
      <c r="AR4" s="814"/>
      <c r="AS4" s="814"/>
      <c r="AT4" s="1810" t="s">
        <v>803</v>
      </c>
      <c r="AU4" s="1811"/>
      <c r="AV4" s="1809" t="s">
        <v>831</v>
      </c>
      <c r="AW4" s="1809"/>
      <c r="AX4" s="1809"/>
      <c r="AY4" s="1809"/>
      <c r="AZ4" s="1809"/>
      <c r="BA4" s="1809"/>
      <c r="BB4" s="1809"/>
      <c r="BC4" s="1809"/>
      <c r="BD4" s="1809"/>
      <c r="BE4" s="1809"/>
      <c r="BF4" s="1809"/>
      <c r="BG4" s="1809"/>
      <c r="BH4" s="1809"/>
      <c r="BI4" s="1809"/>
      <c r="BJ4" s="1809"/>
      <c r="BK4" s="1809"/>
      <c r="BL4" s="1809"/>
      <c r="BM4" s="1809"/>
      <c r="BN4" s="1809"/>
      <c r="BO4" s="1809"/>
      <c r="BP4" s="1809"/>
      <c r="BQ4" s="1809"/>
      <c r="BR4" s="1809"/>
      <c r="BS4" s="1809"/>
      <c r="BT4" s="1809"/>
      <c r="BU4" s="1809"/>
      <c r="BV4" s="1809"/>
      <c r="BW4" s="1809"/>
      <c r="BX4" s="1809"/>
      <c r="BY4" s="1809"/>
      <c r="BZ4" s="1809" t="s">
        <v>802</v>
      </c>
      <c r="CA4" s="1809"/>
      <c r="CB4" s="1809"/>
      <c r="CC4" s="1809"/>
      <c r="CD4" s="1809"/>
      <c r="CE4" s="1809"/>
      <c r="CF4" s="1809"/>
      <c r="CG4" s="1809"/>
      <c r="CH4" s="1809"/>
      <c r="CI4" s="1809"/>
      <c r="CJ4" s="58"/>
      <c r="CK4" s="584" t="s">
        <v>240</v>
      </c>
      <c r="CL4" s="634"/>
      <c r="CM4" s="634"/>
      <c r="CN4" s="634"/>
      <c r="CO4" s="634"/>
      <c r="CP4" s="634"/>
      <c r="CQ4" s="634"/>
      <c r="CR4" s="634"/>
      <c r="CS4" s="585"/>
      <c r="CT4" s="795" t="str">
        <f>IF(営業・農業!D13="","",営業・農業!D13)</f>
        <v/>
      </c>
      <c r="CU4" s="795"/>
      <c r="CV4" s="795"/>
      <c r="CW4" s="795"/>
      <c r="CX4" s="795"/>
      <c r="CY4" s="795"/>
      <c r="CZ4" s="795"/>
      <c r="DA4" s="795"/>
      <c r="DB4" s="795"/>
      <c r="DC4" s="795"/>
      <c r="DD4" s="795"/>
      <c r="DE4" s="795"/>
      <c r="DF4" s="795"/>
      <c r="DG4" s="795"/>
      <c r="DH4" s="795"/>
      <c r="DI4" s="795"/>
      <c r="DJ4" s="795"/>
      <c r="DK4" s="795"/>
      <c r="DL4" s="795"/>
      <c r="DM4" s="795"/>
      <c r="DN4" s="795"/>
      <c r="DO4" s="795"/>
      <c r="DP4" s="795"/>
      <c r="DQ4" s="795"/>
      <c r="DR4" s="795"/>
      <c r="DS4" s="795"/>
      <c r="DT4" s="795"/>
      <c r="DU4" s="795"/>
      <c r="DV4" s="795"/>
      <c r="DW4" s="795"/>
      <c r="DX4" s="795"/>
      <c r="DY4" s="795"/>
      <c r="DZ4" s="795"/>
      <c r="EA4" s="795"/>
      <c r="EB4" s="795"/>
      <c r="EC4" s="795"/>
      <c r="ED4" s="795"/>
      <c r="EE4" s="795"/>
      <c r="EF4" s="795"/>
      <c r="EG4" s="796"/>
      <c r="EL4" s="801" t="s">
        <v>331</v>
      </c>
      <c r="EM4" s="802"/>
      <c r="EN4" s="802"/>
      <c r="EO4" s="802"/>
      <c r="EP4" s="802"/>
      <c r="EQ4" s="802"/>
      <c r="ER4" s="802"/>
      <c r="ES4" s="802"/>
      <c r="ET4" s="802"/>
      <c r="EU4" s="803"/>
      <c r="EV4" s="801" t="s">
        <v>59</v>
      </c>
      <c r="EW4" s="802"/>
      <c r="EX4" s="802"/>
      <c r="EY4" s="802"/>
      <c r="EZ4" s="802"/>
      <c r="FA4" s="802"/>
      <c r="FB4" s="802"/>
      <c r="FC4" s="803"/>
      <c r="FD4" s="801" t="s">
        <v>2</v>
      </c>
      <c r="FE4" s="802"/>
      <c r="FF4" s="802"/>
      <c r="FG4" s="802"/>
      <c r="FH4" s="802"/>
      <c r="FI4" s="803"/>
      <c r="FJ4" s="801" t="s">
        <v>333</v>
      </c>
      <c r="FK4" s="802"/>
      <c r="FL4" s="802"/>
      <c r="FM4" s="802"/>
      <c r="FN4" s="802"/>
      <c r="FO4" s="802"/>
      <c r="FP4" s="802"/>
      <c r="FQ4" s="802"/>
      <c r="FR4" s="802"/>
      <c r="FS4" s="803"/>
      <c r="FU4" s="584" t="s">
        <v>362</v>
      </c>
      <c r="FV4" s="634"/>
      <c r="FW4" s="634"/>
      <c r="FX4" s="634"/>
      <c r="FY4" s="634"/>
      <c r="FZ4" s="634"/>
      <c r="GA4" s="634"/>
      <c r="GB4" s="634"/>
      <c r="GC4" s="634"/>
      <c r="GD4" s="634"/>
      <c r="GE4" s="634"/>
      <c r="GF4" s="634"/>
      <c r="GG4" s="634"/>
      <c r="GH4" s="634"/>
      <c r="GI4" s="634"/>
      <c r="GJ4" s="634"/>
      <c r="GK4" s="634"/>
      <c r="GL4" s="634"/>
      <c r="GM4" s="634"/>
      <c r="GN4" s="634"/>
      <c r="GO4" s="634"/>
      <c r="GP4" s="634"/>
      <c r="GQ4" s="634"/>
      <c r="GR4" s="634"/>
      <c r="GS4" s="634"/>
      <c r="GT4" s="634"/>
      <c r="GU4" s="634"/>
      <c r="GV4" s="634"/>
      <c r="GW4" s="634"/>
      <c r="GX4" s="634"/>
      <c r="GY4" s="634"/>
      <c r="GZ4" s="634"/>
      <c r="HA4" s="634"/>
      <c r="HB4" s="634"/>
      <c r="HC4" s="634"/>
      <c r="HD4" s="634"/>
      <c r="HE4" s="634"/>
      <c r="HF4" s="634"/>
      <c r="HG4" s="634"/>
      <c r="HH4" s="634"/>
      <c r="HI4" s="634"/>
      <c r="HJ4" s="634"/>
      <c r="HK4" s="634"/>
      <c r="HL4" s="634"/>
      <c r="HM4" s="634"/>
      <c r="HN4" s="634"/>
      <c r="HO4" s="634"/>
      <c r="HP4" s="634"/>
      <c r="HQ4" s="634"/>
      <c r="HR4" s="634"/>
      <c r="HS4" s="634"/>
      <c r="HT4" s="634"/>
      <c r="HU4" s="634"/>
      <c r="HV4" s="634"/>
      <c r="HW4" s="634"/>
      <c r="HX4" s="634"/>
      <c r="HY4" s="634"/>
      <c r="HZ4" s="634"/>
      <c r="IA4" s="634"/>
      <c r="IB4" s="634"/>
      <c r="IC4" s="634"/>
      <c r="ID4" s="634"/>
      <c r="IE4" s="634"/>
      <c r="IF4" s="634"/>
      <c r="IG4" s="634"/>
      <c r="IH4" s="634"/>
      <c r="II4" s="634"/>
      <c r="IJ4" s="634"/>
      <c r="IK4" s="634"/>
      <c r="IL4" s="634"/>
      <c r="IM4" s="585"/>
    </row>
    <row r="5" spans="1:247" ht="6" customHeight="1" x14ac:dyDescent="0.15">
      <c r="A5" s="659"/>
      <c r="B5" s="659"/>
      <c r="C5" s="659"/>
      <c r="D5" s="659"/>
      <c r="E5" s="8"/>
      <c r="F5" s="623"/>
      <c r="G5" s="623"/>
      <c r="H5" s="623"/>
      <c r="I5" s="623"/>
      <c r="J5" s="623"/>
      <c r="K5" s="587"/>
      <c r="L5" s="18"/>
      <c r="M5" s="815"/>
      <c r="N5" s="815"/>
      <c r="O5" s="815"/>
      <c r="P5" s="815"/>
      <c r="Q5" s="815"/>
      <c r="R5" s="815"/>
      <c r="S5" s="815"/>
      <c r="T5" s="815"/>
      <c r="U5" s="815"/>
      <c r="V5" s="815"/>
      <c r="W5" s="815"/>
      <c r="X5" s="815"/>
      <c r="Y5" s="815"/>
      <c r="Z5" s="815"/>
      <c r="AA5" s="815"/>
      <c r="AB5" s="815"/>
      <c r="AC5" s="815"/>
      <c r="AD5" s="815"/>
      <c r="AE5" s="815"/>
      <c r="AF5" s="815"/>
      <c r="AG5" s="815"/>
      <c r="AH5" s="815"/>
      <c r="AI5" s="815"/>
      <c r="AJ5" s="815"/>
      <c r="AK5" s="815"/>
      <c r="AL5" s="815"/>
      <c r="AM5" s="815"/>
      <c r="AN5" s="815"/>
      <c r="AO5" s="815"/>
      <c r="AP5" s="815"/>
      <c r="AQ5" s="815"/>
      <c r="AR5" s="815"/>
      <c r="AS5" s="815"/>
      <c r="AT5" s="1810"/>
      <c r="AU5" s="1811"/>
      <c r="AV5" s="1809"/>
      <c r="AW5" s="1809"/>
      <c r="AX5" s="1809"/>
      <c r="AY5" s="1809"/>
      <c r="AZ5" s="1809"/>
      <c r="BA5" s="1809"/>
      <c r="BB5" s="1809"/>
      <c r="BC5" s="1809"/>
      <c r="BD5" s="1809"/>
      <c r="BE5" s="1809"/>
      <c r="BF5" s="1809"/>
      <c r="BG5" s="1809"/>
      <c r="BH5" s="1809"/>
      <c r="BI5" s="1809"/>
      <c r="BJ5" s="1809"/>
      <c r="BK5" s="1809"/>
      <c r="BL5" s="1809"/>
      <c r="BM5" s="1809"/>
      <c r="BN5" s="1809"/>
      <c r="BO5" s="1809"/>
      <c r="BP5" s="1809"/>
      <c r="BQ5" s="1809"/>
      <c r="BR5" s="1809"/>
      <c r="BS5" s="1809"/>
      <c r="BT5" s="1809"/>
      <c r="BU5" s="1809"/>
      <c r="BV5" s="1809"/>
      <c r="BW5" s="1809"/>
      <c r="BX5" s="1809"/>
      <c r="BY5" s="1809"/>
      <c r="BZ5" s="1809"/>
      <c r="CA5" s="1809"/>
      <c r="CB5" s="1809"/>
      <c r="CC5" s="1809"/>
      <c r="CD5" s="1809"/>
      <c r="CE5" s="1809"/>
      <c r="CF5" s="1809"/>
      <c r="CG5" s="1809"/>
      <c r="CH5" s="1809"/>
      <c r="CI5" s="1809"/>
      <c r="CJ5" s="58"/>
      <c r="CK5" s="586"/>
      <c r="CL5" s="623"/>
      <c r="CM5" s="623"/>
      <c r="CN5" s="623"/>
      <c r="CO5" s="623"/>
      <c r="CP5" s="623"/>
      <c r="CQ5" s="623"/>
      <c r="CR5" s="623"/>
      <c r="CS5" s="587"/>
      <c r="CT5" s="797"/>
      <c r="CU5" s="797"/>
      <c r="CV5" s="797"/>
      <c r="CW5" s="797"/>
      <c r="CX5" s="797"/>
      <c r="CY5" s="797"/>
      <c r="CZ5" s="797"/>
      <c r="DA5" s="797"/>
      <c r="DB5" s="797"/>
      <c r="DC5" s="797"/>
      <c r="DD5" s="797"/>
      <c r="DE5" s="797"/>
      <c r="DF5" s="797"/>
      <c r="DG5" s="797"/>
      <c r="DH5" s="797"/>
      <c r="DI5" s="797"/>
      <c r="DJ5" s="797"/>
      <c r="DK5" s="797"/>
      <c r="DL5" s="797"/>
      <c r="DM5" s="797"/>
      <c r="DN5" s="797"/>
      <c r="DO5" s="797"/>
      <c r="DP5" s="797"/>
      <c r="DQ5" s="797"/>
      <c r="DR5" s="797"/>
      <c r="DS5" s="797"/>
      <c r="DT5" s="797"/>
      <c r="DU5" s="797"/>
      <c r="DV5" s="797"/>
      <c r="DW5" s="797"/>
      <c r="DX5" s="797"/>
      <c r="DY5" s="797"/>
      <c r="DZ5" s="797"/>
      <c r="EA5" s="797"/>
      <c r="EB5" s="797"/>
      <c r="EC5" s="797"/>
      <c r="ED5" s="797"/>
      <c r="EE5" s="797"/>
      <c r="EF5" s="797"/>
      <c r="EG5" s="798"/>
      <c r="EL5" s="804"/>
      <c r="EM5" s="659"/>
      <c r="EN5" s="659"/>
      <c r="EO5" s="659"/>
      <c r="EP5" s="659"/>
      <c r="EQ5" s="659"/>
      <c r="ER5" s="659"/>
      <c r="ES5" s="659"/>
      <c r="ET5" s="659"/>
      <c r="EU5" s="660"/>
      <c r="EV5" s="804"/>
      <c r="EW5" s="659"/>
      <c r="EX5" s="659"/>
      <c r="EY5" s="659"/>
      <c r="EZ5" s="659"/>
      <c r="FA5" s="659"/>
      <c r="FB5" s="659"/>
      <c r="FC5" s="660"/>
      <c r="FD5" s="804"/>
      <c r="FE5" s="659"/>
      <c r="FF5" s="659"/>
      <c r="FG5" s="659"/>
      <c r="FH5" s="659"/>
      <c r="FI5" s="660"/>
      <c r="FJ5" s="804"/>
      <c r="FK5" s="659"/>
      <c r="FL5" s="659"/>
      <c r="FM5" s="659"/>
      <c r="FN5" s="659"/>
      <c r="FO5" s="659"/>
      <c r="FP5" s="659"/>
      <c r="FQ5" s="659"/>
      <c r="FR5" s="659"/>
      <c r="FS5" s="660"/>
      <c r="FU5" s="586"/>
      <c r="FV5" s="623"/>
      <c r="FW5" s="623"/>
      <c r="FX5" s="623"/>
      <c r="FY5" s="623"/>
      <c r="FZ5" s="623"/>
      <c r="GA5" s="623"/>
      <c r="GB5" s="623"/>
      <c r="GC5" s="623"/>
      <c r="GD5" s="623"/>
      <c r="GE5" s="623"/>
      <c r="GF5" s="623"/>
      <c r="GG5" s="623"/>
      <c r="GH5" s="623"/>
      <c r="GI5" s="623"/>
      <c r="GJ5" s="623"/>
      <c r="GK5" s="623"/>
      <c r="GL5" s="623"/>
      <c r="GM5" s="623"/>
      <c r="GN5" s="623"/>
      <c r="GO5" s="623"/>
      <c r="GP5" s="623"/>
      <c r="GQ5" s="623"/>
      <c r="GR5" s="623"/>
      <c r="GS5" s="623"/>
      <c r="GT5" s="623"/>
      <c r="GU5" s="623"/>
      <c r="GV5" s="623"/>
      <c r="GW5" s="623"/>
      <c r="GX5" s="623"/>
      <c r="GY5" s="623"/>
      <c r="GZ5" s="623"/>
      <c r="HA5" s="623"/>
      <c r="HB5" s="623"/>
      <c r="HC5" s="623"/>
      <c r="HD5" s="623"/>
      <c r="HE5" s="623"/>
      <c r="HF5" s="623"/>
      <c r="HG5" s="623"/>
      <c r="HH5" s="623"/>
      <c r="HI5" s="623"/>
      <c r="HJ5" s="623"/>
      <c r="HK5" s="623"/>
      <c r="HL5" s="623"/>
      <c r="HM5" s="623"/>
      <c r="HN5" s="623"/>
      <c r="HO5" s="623"/>
      <c r="HP5" s="623"/>
      <c r="HQ5" s="623"/>
      <c r="HR5" s="623"/>
      <c r="HS5" s="623"/>
      <c r="HT5" s="623"/>
      <c r="HU5" s="623"/>
      <c r="HV5" s="623"/>
      <c r="HW5" s="623"/>
      <c r="HX5" s="623"/>
      <c r="HY5" s="623"/>
      <c r="HZ5" s="623"/>
      <c r="IA5" s="623"/>
      <c r="IB5" s="623"/>
      <c r="IC5" s="623"/>
      <c r="ID5" s="623"/>
      <c r="IE5" s="623"/>
      <c r="IF5" s="623"/>
      <c r="IG5" s="623"/>
      <c r="IH5" s="623"/>
      <c r="II5" s="623"/>
      <c r="IJ5" s="623"/>
      <c r="IK5" s="623"/>
      <c r="IL5" s="623"/>
      <c r="IM5" s="587"/>
    </row>
    <row r="6" spans="1:247" ht="6" customHeight="1" x14ac:dyDescent="0.15">
      <c r="A6" s="817"/>
      <c r="B6" s="818"/>
      <c r="C6" s="818"/>
      <c r="D6" s="818"/>
      <c r="E6" s="8"/>
      <c r="F6" s="623"/>
      <c r="G6" s="623"/>
      <c r="H6" s="623"/>
      <c r="I6" s="623"/>
      <c r="J6" s="623"/>
      <c r="K6" s="587"/>
      <c r="L6" s="18"/>
      <c r="M6" s="815"/>
      <c r="N6" s="815"/>
      <c r="O6" s="815"/>
      <c r="P6" s="815"/>
      <c r="Q6" s="815"/>
      <c r="R6" s="815"/>
      <c r="S6" s="815"/>
      <c r="T6" s="815"/>
      <c r="U6" s="815"/>
      <c r="V6" s="815"/>
      <c r="W6" s="815"/>
      <c r="X6" s="815"/>
      <c r="Y6" s="815"/>
      <c r="Z6" s="815"/>
      <c r="AA6" s="815"/>
      <c r="AB6" s="815"/>
      <c r="AC6" s="815"/>
      <c r="AD6" s="815"/>
      <c r="AE6" s="815"/>
      <c r="AF6" s="815"/>
      <c r="AG6" s="815"/>
      <c r="AH6" s="815"/>
      <c r="AI6" s="815"/>
      <c r="AJ6" s="815"/>
      <c r="AK6" s="815"/>
      <c r="AL6" s="815"/>
      <c r="AM6" s="815"/>
      <c r="AN6" s="815"/>
      <c r="AO6" s="815"/>
      <c r="AP6" s="815"/>
      <c r="AQ6" s="815"/>
      <c r="AR6" s="815"/>
      <c r="AS6" s="815"/>
      <c r="AT6" s="15"/>
      <c r="AU6" s="805" t="s">
        <v>44</v>
      </c>
      <c r="AV6" s="805"/>
      <c r="AW6" s="805"/>
      <c r="AX6" s="805"/>
      <c r="AY6" s="805"/>
      <c r="AZ6" s="805"/>
      <c r="BA6" s="805"/>
      <c r="BB6" s="805"/>
      <c r="BC6" s="805"/>
      <c r="BD6" s="805"/>
      <c r="BE6" s="805"/>
      <c r="BF6" s="805"/>
      <c r="BG6" s="805"/>
      <c r="BH6" s="805"/>
      <c r="BI6" s="805"/>
      <c r="BJ6" s="805"/>
      <c r="BK6" s="805"/>
      <c r="BL6" s="805"/>
      <c r="BM6" s="805"/>
      <c r="BN6" s="805"/>
      <c r="BO6" s="805"/>
      <c r="BP6" s="805"/>
      <c r="BQ6" s="805"/>
      <c r="BR6" s="805"/>
      <c r="BS6" s="805"/>
      <c r="BT6" s="805"/>
      <c r="BU6" s="805"/>
      <c r="BV6" s="805"/>
      <c r="BW6" s="805"/>
      <c r="BX6" s="805"/>
      <c r="BY6" s="805"/>
      <c r="BZ6" s="805"/>
      <c r="CA6" s="805"/>
      <c r="CB6" s="805"/>
      <c r="CC6" s="805"/>
      <c r="CD6" s="805"/>
      <c r="CE6" s="805"/>
      <c r="CF6" s="805"/>
      <c r="CG6" s="805"/>
      <c r="CH6" s="805"/>
      <c r="CI6" s="805"/>
      <c r="CJ6" s="43"/>
      <c r="CK6" s="588"/>
      <c r="CL6" s="635"/>
      <c r="CM6" s="635"/>
      <c r="CN6" s="635"/>
      <c r="CO6" s="635"/>
      <c r="CP6" s="635"/>
      <c r="CQ6" s="635"/>
      <c r="CR6" s="635"/>
      <c r="CS6" s="589"/>
      <c r="CT6" s="799"/>
      <c r="CU6" s="799"/>
      <c r="CV6" s="799"/>
      <c r="CW6" s="799"/>
      <c r="CX6" s="799"/>
      <c r="CY6" s="799"/>
      <c r="CZ6" s="799"/>
      <c r="DA6" s="799"/>
      <c r="DB6" s="799"/>
      <c r="DC6" s="799"/>
      <c r="DD6" s="799"/>
      <c r="DE6" s="799"/>
      <c r="DF6" s="799"/>
      <c r="DG6" s="799"/>
      <c r="DH6" s="799"/>
      <c r="DI6" s="799"/>
      <c r="DJ6" s="799"/>
      <c r="DK6" s="799"/>
      <c r="DL6" s="799"/>
      <c r="DM6" s="799"/>
      <c r="DN6" s="799"/>
      <c r="DO6" s="799"/>
      <c r="DP6" s="799"/>
      <c r="DQ6" s="799"/>
      <c r="DR6" s="799"/>
      <c r="DS6" s="799"/>
      <c r="DT6" s="799"/>
      <c r="DU6" s="799"/>
      <c r="DV6" s="799"/>
      <c r="DW6" s="799"/>
      <c r="DX6" s="799"/>
      <c r="DY6" s="799"/>
      <c r="DZ6" s="799"/>
      <c r="EA6" s="799"/>
      <c r="EB6" s="799"/>
      <c r="EC6" s="799"/>
      <c r="ED6" s="799"/>
      <c r="EE6" s="799"/>
      <c r="EF6" s="799"/>
      <c r="EG6" s="800"/>
      <c r="EL6" s="551" t="str">
        <f>IF(営業・農業!L32="","",営業・農業!L32)</f>
        <v/>
      </c>
      <c r="EM6" s="552"/>
      <c r="EN6" s="552"/>
      <c r="EO6" s="552"/>
      <c r="EP6" s="552"/>
      <c r="EQ6" s="552"/>
      <c r="ER6" s="552"/>
      <c r="ES6" s="552"/>
      <c r="ET6" s="552"/>
      <c r="EU6" s="553"/>
      <c r="EV6" s="551" t="str">
        <f>IF(営業・農業!K32="","",営業・農業!K32)</f>
        <v/>
      </c>
      <c r="EW6" s="552"/>
      <c r="EX6" s="552"/>
      <c r="EY6" s="552"/>
      <c r="EZ6" s="552"/>
      <c r="FA6" s="552"/>
      <c r="FB6" s="552"/>
      <c r="FC6" s="553"/>
      <c r="FD6" s="560" t="str">
        <f>IF(営業・農業!N32="","",営業・農業!N32)</f>
        <v/>
      </c>
      <c r="FE6" s="561"/>
      <c r="FF6" s="561"/>
      <c r="FG6" s="561"/>
      <c r="FH6" s="561"/>
      <c r="FI6" s="562"/>
      <c r="FJ6" s="569" t="str">
        <f>IF(営業・農業!O32="","",営業・農業!O32)</f>
        <v/>
      </c>
      <c r="FK6" s="570"/>
      <c r="FL6" s="570"/>
      <c r="FM6" s="570"/>
      <c r="FN6" s="570"/>
      <c r="FO6" s="570"/>
      <c r="FP6" s="570"/>
      <c r="FQ6" s="570"/>
      <c r="FR6" s="807" t="s">
        <v>214</v>
      </c>
      <c r="FS6" s="808"/>
      <c r="FU6" s="588"/>
      <c r="FV6" s="635"/>
      <c r="FW6" s="635"/>
      <c r="FX6" s="635"/>
      <c r="FY6" s="635"/>
      <c r="FZ6" s="635"/>
      <c r="GA6" s="635"/>
      <c r="GB6" s="635"/>
      <c r="GC6" s="635"/>
      <c r="GD6" s="635"/>
      <c r="GE6" s="635"/>
      <c r="GF6" s="635"/>
      <c r="GG6" s="635"/>
      <c r="GH6" s="635"/>
      <c r="GI6" s="635"/>
      <c r="GJ6" s="635"/>
      <c r="GK6" s="635"/>
      <c r="GL6" s="635"/>
      <c r="GM6" s="635"/>
      <c r="GN6" s="635"/>
      <c r="GO6" s="635"/>
      <c r="GP6" s="635"/>
      <c r="GQ6" s="635"/>
      <c r="GR6" s="635"/>
      <c r="GS6" s="635"/>
      <c r="GT6" s="635"/>
      <c r="GU6" s="635"/>
      <c r="GV6" s="635"/>
      <c r="GW6" s="635"/>
      <c r="GX6" s="635"/>
      <c r="GY6" s="635"/>
      <c r="GZ6" s="635"/>
      <c r="HA6" s="635"/>
      <c r="HB6" s="635"/>
      <c r="HC6" s="635"/>
      <c r="HD6" s="635"/>
      <c r="HE6" s="635"/>
      <c r="HF6" s="635"/>
      <c r="HG6" s="635"/>
      <c r="HH6" s="635"/>
      <c r="HI6" s="635"/>
      <c r="HJ6" s="635"/>
      <c r="HK6" s="635"/>
      <c r="HL6" s="635"/>
      <c r="HM6" s="635"/>
      <c r="HN6" s="635"/>
      <c r="HO6" s="635"/>
      <c r="HP6" s="635"/>
      <c r="HQ6" s="635"/>
      <c r="HR6" s="635"/>
      <c r="HS6" s="635"/>
      <c r="HT6" s="635"/>
      <c r="HU6" s="635"/>
      <c r="HV6" s="635"/>
      <c r="HW6" s="635"/>
      <c r="HX6" s="635"/>
      <c r="HY6" s="635"/>
      <c r="HZ6" s="635"/>
      <c r="IA6" s="635"/>
      <c r="IB6" s="635"/>
      <c r="IC6" s="635"/>
      <c r="ID6" s="635"/>
      <c r="IE6" s="635"/>
      <c r="IF6" s="635"/>
      <c r="IG6" s="635"/>
      <c r="IH6" s="635"/>
      <c r="II6" s="635"/>
      <c r="IJ6" s="635"/>
      <c r="IK6" s="635"/>
      <c r="IL6" s="635"/>
      <c r="IM6" s="589"/>
    </row>
    <row r="7" spans="1:247" ht="4.5" customHeight="1" thickBot="1" x14ac:dyDescent="0.2">
      <c r="A7" s="818"/>
      <c r="B7" s="818"/>
      <c r="C7" s="818"/>
      <c r="D7" s="818"/>
      <c r="E7" s="8"/>
      <c r="F7" s="623"/>
      <c r="G7" s="623"/>
      <c r="H7" s="623"/>
      <c r="I7" s="623"/>
      <c r="J7" s="623"/>
      <c r="K7" s="587"/>
      <c r="L7" s="18"/>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5"/>
      <c r="AL7" s="815"/>
      <c r="AM7" s="815"/>
      <c r="AN7" s="815"/>
      <c r="AO7" s="815"/>
      <c r="AP7" s="815"/>
      <c r="AQ7" s="815"/>
      <c r="AR7" s="815"/>
      <c r="AS7" s="815"/>
      <c r="AT7" s="42"/>
      <c r="AU7" s="806"/>
      <c r="AV7" s="806"/>
      <c r="AW7" s="806"/>
      <c r="AX7" s="806"/>
      <c r="AY7" s="806"/>
      <c r="AZ7" s="806"/>
      <c r="BA7" s="806"/>
      <c r="BB7" s="806"/>
      <c r="BC7" s="806"/>
      <c r="BD7" s="806"/>
      <c r="BE7" s="806"/>
      <c r="BF7" s="806"/>
      <c r="BG7" s="806"/>
      <c r="BH7" s="806"/>
      <c r="BI7" s="806"/>
      <c r="BJ7" s="806"/>
      <c r="BK7" s="806"/>
      <c r="BL7" s="806"/>
      <c r="BM7" s="806"/>
      <c r="BN7" s="806"/>
      <c r="BO7" s="806"/>
      <c r="BP7" s="806"/>
      <c r="BQ7" s="806"/>
      <c r="BR7" s="806"/>
      <c r="BS7" s="806"/>
      <c r="BT7" s="806"/>
      <c r="BU7" s="806"/>
      <c r="BV7" s="806"/>
      <c r="BW7" s="806"/>
      <c r="BX7" s="806"/>
      <c r="BY7" s="806"/>
      <c r="BZ7" s="806"/>
      <c r="CA7" s="806"/>
      <c r="CB7" s="806"/>
      <c r="CC7" s="806"/>
      <c r="CD7" s="806"/>
      <c r="CE7" s="806"/>
      <c r="CF7" s="806"/>
      <c r="CG7" s="806"/>
      <c r="CH7" s="806"/>
      <c r="CI7" s="806"/>
      <c r="CJ7" s="43"/>
      <c r="CK7" s="584" t="s">
        <v>242</v>
      </c>
      <c r="CL7" s="634"/>
      <c r="CM7" s="634"/>
      <c r="CN7" s="634"/>
      <c r="CO7" s="634"/>
      <c r="CP7" s="634"/>
      <c r="CQ7" s="634"/>
      <c r="CR7" s="634"/>
      <c r="CS7" s="585"/>
      <c r="CT7" s="670" t="str">
        <f>IF(営業・農業!D14="","",営業・農業!D14)</f>
        <v/>
      </c>
      <c r="CU7" s="670"/>
      <c r="CV7" s="670"/>
      <c r="CW7" s="670"/>
      <c r="CX7" s="670"/>
      <c r="CY7" s="670"/>
      <c r="CZ7" s="670"/>
      <c r="DA7" s="670"/>
      <c r="DB7" s="670"/>
      <c r="DC7" s="670"/>
      <c r="DD7" s="670"/>
      <c r="DE7" s="670"/>
      <c r="DF7" s="670"/>
      <c r="DG7" s="670"/>
      <c r="DH7" s="670"/>
      <c r="DI7" s="670"/>
      <c r="DJ7" s="670"/>
      <c r="DK7" s="670"/>
      <c r="DL7" s="670"/>
      <c r="DM7" s="670"/>
      <c r="DN7" s="670"/>
      <c r="DO7" s="670"/>
      <c r="DP7" s="682" t="s">
        <v>243</v>
      </c>
      <c r="DQ7" s="683"/>
      <c r="DR7" s="683"/>
      <c r="DS7" s="683"/>
      <c r="DT7" s="683"/>
      <c r="DU7" s="683"/>
      <c r="DV7" s="683"/>
      <c r="DW7" s="684"/>
      <c r="DX7" s="584" t="str">
        <f>IF(営業・農業!D16="","",営業・農業!D16)</f>
        <v/>
      </c>
      <c r="DY7" s="634"/>
      <c r="DZ7" s="634"/>
      <c r="EA7" s="634"/>
      <c r="EB7" s="634"/>
      <c r="EC7" s="634"/>
      <c r="ED7" s="634"/>
      <c r="EE7" s="634"/>
      <c r="EF7" s="634"/>
      <c r="EG7" s="585"/>
      <c r="EL7" s="554"/>
      <c r="EM7" s="555"/>
      <c r="EN7" s="555"/>
      <c r="EO7" s="555"/>
      <c r="EP7" s="555"/>
      <c r="EQ7" s="555"/>
      <c r="ER7" s="555"/>
      <c r="ES7" s="555"/>
      <c r="ET7" s="555"/>
      <c r="EU7" s="556"/>
      <c r="EV7" s="554"/>
      <c r="EW7" s="555"/>
      <c r="EX7" s="555"/>
      <c r="EY7" s="555"/>
      <c r="EZ7" s="555"/>
      <c r="FA7" s="555"/>
      <c r="FB7" s="555"/>
      <c r="FC7" s="556"/>
      <c r="FD7" s="563"/>
      <c r="FE7" s="564"/>
      <c r="FF7" s="564"/>
      <c r="FG7" s="564"/>
      <c r="FH7" s="564"/>
      <c r="FI7" s="565"/>
      <c r="FJ7" s="571"/>
      <c r="FK7" s="572"/>
      <c r="FL7" s="572"/>
      <c r="FM7" s="572"/>
      <c r="FN7" s="572"/>
      <c r="FO7" s="572"/>
      <c r="FP7" s="572"/>
      <c r="FQ7" s="572"/>
      <c r="FR7" s="809"/>
      <c r="FS7" s="810"/>
      <c r="FU7" s="811" t="s">
        <v>246</v>
      </c>
      <c r="FV7" s="812"/>
      <c r="FW7" s="812"/>
      <c r="FX7" s="812"/>
      <c r="FY7" s="812"/>
      <c r="FZ7" s="812"/>
      <c r="GA7" s="812"/>
      <c r="GB7" s="812"/>
      <c r="GC7" s="812"/>
      <c r="GD7" s="812"/>
      <c r="GE7" s="812"/>
      <c r="GF7" s="812"/>
      <c r="GG7" s="812"/>
      <c r="GH7" s="812"/>
      <c r="GI7" s="813"/>
      <c r="GJ7" s="811" t="s">
        <v>363</v>
      </c>
      <c r="GK7" s="812"/>
      <c r="GL7" s="812"/>
      <c r="GM7" s="812"/>
      <c r="GN7" s="812"/>
      <c r="GO7" s="812"/>
      <c r="GP7" s="812"/>
      <c r="GQ7" s="812"/>
      <c r="GR7" s="812"/>
      <c r="GS7" s="812"/>
      <c r="GT7" s="812"/>
      <c r="GU7" s="812"/>
      <c r="GV7" s="812"/>
      <c r="GW7" s="812"/>
      <c r="GX7" s="812"/>
      <c r="GY7" s="812"/>
      <c r="GZ7" s="812"/>
      <c r="HA7" s="812"/>
      <c r="HB7" s="812"/>
      <c r="HC7" s="812"/>
      <c r="HD7" s="812"/>
      <c r="HE7" s="812"/>
      <c r="HF7" s="812"/>
      <c r="HG7" s="812"/>
      <c r="HH7" s="812"/>
      <c r="HI7" s="812"/>
      <c r="HJ7" s="812"/>
      <c r="HK7" s="812"/>
      <c r="HL7" s="812"/>
      <c r="HM7" s="812"/>
      <c r="HN7" s="812"/>
      <c r="HO7" s="812"/>
      <c r="HP7" s="812"/>
      <c r="HQ7" s="813"/>
      <c r="HR7" s="608" t="s">
        <v>365</v>
      </c>
      <c r="HS7" s="609"/>
      <c r="HT7" s="609"/>
      <c r="HU7" s="609"/>
      <c r="HV7" s="609"/>
      <c r="HW7" s="609"/>
      <c r="HX7" s="609"/>
      <c r="HY7" s="609"/>
      <c r="HZ7" s="609"/>
      <c r="IA7" s="609"/>
      <c r="IB7" s="609"/>
      <c r="IC7" s="609"/>
      <c r="ID7" s="609"/>
      <c r="IE7" s="609"/>
      <c r="IF7" s="609"/>
      <c r="IG7" s="609"/>
      <c r="IH7" s="609"/>
      <c r="II7" s="609"/>
      <c r="IJ7" s="609"/>
      <c r="IK7" s="609"/>
      <c r="IL7" s="609"/>
      <c r="IM7" s="610"/>
    </row>
    <row r="8" spans="1:247" ht="3.75" customHeight="1" x14ac:dyDescent="0.15">
      <c r="A8" s="818"/>
      <c r="B8" s="818"/>
      <c r="C8" s="818"/>
      <c r="D8" s="818"/>
      <c r="E8" s="8"/>
      <c r="F8" s="623"/>
      <c r="G8" s="623"/>
      <c r="H8" s="623"/>
      <c r="I8" s="623"/>
      <c r="J8" s="623"/>
      <c r="K8" s="587"/>
      <c r="L8" s="18"/>
      <c r="M8" s="815"/>
      <c r="N8" s="815"/>
      <c r="O8" s="815"/>
      <c r="P8" s="815"/>
      <c r="Q8" s="815"/>
      <c r="R8" s="815"/>
      <c r="S8" s="815"/>
      <c r="T8" s="815"/>
      <c r="U8" s="815"/>
      <c r="V8" s="815"/>
      <c r="W8" s="815"/>
      <c r="X8" s="815"/>
      <c r="Y8" s="815"/>
      <c r="Z8" s="815"/>
      <c r="AA8" s="815"/>
      <c r="AB8" s="815"/>
      <c r="AC8" s="815"/>
      <c r="AD8" s="815"/>
      <c r="AE8" s="815"/>
      <c r="AF8" s="815"/>
      <c r="AG8" s="815"/>
      <c r="AH8" s="815"/>
      <c r="AI8" s="815"/>
      <c r="AJ8" s="815"/>
      <c r="AK8" s="815"/>
      <c r="AL8" s="815"/>
      <c r="AM8" s="815"/>
      <c r="AN8" s="815"/>
      <c r="AO8" s="815"/>
      <c r="AP8" s="815"/>
      <c r="AQ8" s="815"/>
      <c r="AR8" s="815"/>
      <c r="AS8" s="815"/>
      <c r="AT8" s="643" t="s">
        <v>163</v>
      </c>
      <c r="AU8" s="644"/>
      <c r="AV8" s="644"/>
      <c r="AW8" s="644"/>
      <c r="AX8" s="645"/>
      <c r="AZ8" s="624" t="str">
        <f>IF(個人情報!M15=TRUE,"同上",IF(個人情報!D16&lt;&gt;"",個人情報!D16,""))</f>
        <v/>
      </c>
      <c r="BA8" s="624"/>
      <c r="BB8" s="624"/>
      <c r="BC8" s="624"/>
      <c r="BD8" s="624"/>
      <c r="BE8" s="624"/>
      <c r="BF8" s="624"/>
      <c r="BG8" s="624"/>
      <c r="BH8" s="624"/>
      <c r="BI8" s="624"/>
      <c r="BJ8" s="624"/>
      <c r="BK8" s="624"/>
      <c r="BL8" s="624"/>
      <c r="BM8" s="624"/>
      <c r="BN8" s="624"/>
      <c r="BO8" s="624"/>
      <c r="BP8" s="624"/>
      <c r="BQ8" s="624"/>
      <c r="BR8" s="624"/>
      <c r="BS8" s="624"/>
      <c r="BT8" s="624"/>
      <c r="BU8" s="624"/>
      <c r="BV8" s="624"/>
      <c r="BW8" s="624"/>
      <c r="BX8" s="624"/>
      <c r="BY8" s="624"/>
      <c r="BZ8" s="624"/>
      <c r="CA8" s="624"/>
      <c r="CB8" s="624"/>
      <c r="CC8" s="624"/>
      <c r="CD8" s="624"/>
      <c r="CE8" s="624"/>
      <c r="CF8" s="624"/>
      <c r="CG8" s="624"/>
      <c r="CH8" s="624"/>
      <c r="CI8" s="625"/>
      <c r="CJ8" s="18"/>
      <c r="CK8" s="586"/>
      <c r="CL8" s="623"/>
      <c r="CM8" s="623"/>
      <c r="CN8" s="623"/>
      <c r="CO8" s="623"/>
      <c r="CP8" s="623"/>
      <c r="CQ8" s="623"/>
      <c r="CR8" s="623"/>
      <c r="CS8" s="587"/>
      <c r="CT8" s="671"/>
      <c r="CU8" s="671"/>
      <c r="CV8" s="671"/>
      <c r="CW8" s="671"/>
      <c r="CX8" s="671"/>
      <c r="CY8" s="671"/>
      <c r="CZ8" s="671"/>
      <c r="DA8" s="671"/>
      <c r="DB8" s="671"/>
      <c r="DC8" s="671"/>
      <c r="DD8" s="671"/>
      <c r="DE8" s="671"/>
      <c r="DF8" s="671"/>
      <c r="DG8" s="671"/>
      <c r="DH8" s="671"/>
      <c r="DI8" s="671"/>
      <c r="DJ8" s="671"/>
      <c r="DK8" s="671"/>
      <c r="DL8" s="671"/>
      <c r="DM8" s="671"/>
      <c r="DN8" s="671"/>
      <c r="DO8" s="671"/>
      <c r="DP8" s="688"/>
      <c r="DQ8" s="689"/>
      <c r="DR8" s="689"/>
      <c r="DS8" s="689"/>
      <c r="DT8" s="689"/>
      <c r="DU8" s="689"/>
      <c r="DV8" s="689"/>
      <c r="DW8" s="690"/>
      <c r="DX8" s="586"/>
      <c r="DY8" s="623"/>
      <c r="DZ8" s="623"/>
      <c r="EA8" s="623"/>
      <c r="EB8" s="623"/>
      <c r="EC8" s="623"/>
      <c r="ED8" s="623"/>
      <c r="EE8" s="623"/>
      <c r="EF8" s="623"/>
      <c r="EG8" s="587"/>
      <c r="EL8" s="554"/>
      <c r="EM8" s="555"/>
      <c r="EN8" s="555"/>
      <c r="EO8" s="555"/>
      <c r="EP8" s="555"/>
      <c r="EQ8" s="555"/>
      <c r="ER8" s="555"/>
      <c r="ES8" s="555"/>
      <c r="ET8" s="555"/>
      <c r="EU8" s="556"/>
      <c r="EV8" s="554"/>
      <c r="EW8" s="555"/>
      <c r="EX8" s="555"/>
      <c r="EY8" s="555"/>
      <c r="EZ8" s="555"/>
      <c r="FA8" s="555"/>
      <c r="FB8" s="555"/>
      <c r="FC8" s="556"/>
      <c r="FD8" s="563"/>
      <c r="FE8" s="564"/>
      <c r="FF8" s="564"/>
      <c r="FG8" s="564"/>
      <c r="FH8" s="564"/>
      <c r="FI8" s="565"/>
      <c r="FJ8" s="571"/>
      <c r="FK8" s="572"/>
      <c r="FL8" s="572"/>
      <c r="FM8" s="572"/>
      <c r="FN8" s="572"/>
      <c r="FO8" s="572"/>
      <c r="FP8" s="572"/>
      <c r="FQ8" s="572"/>
      <c r="FR8" s="18"/>
      <c r="FS8" s="51"/>
      <c r="FU8" s="811"/>
      <c r="FV8" s="812"/>
      <c r="FW8" s="812"/>
      <c r="FX8" s="812"/>
      <c r="FY8" s="812"/>
      <c r="FZ8" s="812"/>
      <c r="GA8" s="812"/>
      <c r="GB8" s="812"/>
      <c r="GC8" s="812"/>
      <c r="GD8" s="812"/>
      <c r="GE8" s="812"/>
      <c r="GF8" s="812"/>
      <c r="GG8" s="812"/>
      <c r="GH8" s="812"/>
      <c r="GI8" s="813"/>
      <c r="GJ8" s="811"/>
      <c r="GK8" s="812"/>
      <c r="GL8" s="812"/>
      <c r="GM8" s="812"/>
      <c r="GN8" s="812"/>
      <c r="GO8" s="812"/>
      <c r="GP8" s="812"/>
      <c r="GQ8" s="812"/>
      <c r="GR8" s="812"/>
      <c r="GS8" s="812"/>
      <c r="GT8" s="812"/>
      <c r="GU8" s="812"/>
      <c r="GV8" s="812"/>
      <c r="GW8" s="812"/>
      <c r="GX8" s="812"/>
      <c r="GY8" s="812"/>
      <c r="GZ8" s="812"/>
      <c r="HA8" s="812"/>
      <c r="HB8" s="812"/>
      <c r="HC8" s="812"/>
      <c r="HD8" s="812"/>
      <c r="HE8" s="812"/>
      <c r="HF8" s="812"/>
      <c r="HG8" s="812"/>
      <c r="HH8" s="812"/>
      <c r="HI8" s="812"/>
      <c r="HJ8" s="812"/>
      <c r="HK8" s="812"/>
      <c r="HL8" s="812"/>
      <c r="HM8" s="812"/>
      <c r="HN8" s="812"/>
      <c r="HO8" s="812"/>
      <c r="HP8" s="812"/>
      <c r="HQ8" s="813"/>
      <c r="HR8" s="811"/>
      <c r="HS8" s="812"/>
      <c r="HT8" s="812"/>
      <c r="HU8" s="812"/>
      <c r="HV8" s="812"/>
      <c r="HW8" s="812"/>
      <c r="HX8" s="812"/>
      <c r="HY8" s="812"/>
      <c r="HZ8" s="812"/>
      <c r="IA8" s="812"/>
      <c r="IB8" s="812"/>
      <c r="IC8" s="812"/>
      <c r="ID8" s="812"/>
      <c r="IE8" s="812"/>
      <c r="IF8" s="812"/>
      <c r="IG8" s="812"/>
      <c r="IH8" s="812"/>
      <c r="II8" s="812"/>
      <c r="IJ8" s="812"/>
      <c r="IK8" s="812"/>
      <c r="IL8" s="812"/>
      <c r="IM8" s="813"/>
    </row>
    <row r="9" spans="1:247" ht="2.25" customHeight="1" x14ac:dyDescent="0.15">
      <c r="A9" s="818"/>
      <c r="B9" s="818"/>
      <c r="C9" s="818"/>
      <c r="D9" s="818"/>
      <c r="E9" s="8"/>
      <c r="F9" s="623"/>
      <c r="G9" s="623"/>
      <c r="H9" s="623"/>
      <c r="I9" s="623"/>
      <c r="J9" s="623"/>
      <c r="K9" s="587"/>
      <c r="L9" s="18"/>
      <c r="M9" s="815"/>
      <c r="N9" s="815"/>
      <c r="O9" s="815"/>
      <c r="P9" s="815"/>
      <c r="Q9" s="815"/>
      <c r="R9" s="815"/>
      <c r="S9" s="815"/>
      <c r="T9" s="815"/>
      <c r="U9" s="815"/>
      <c r="V9" s="815"/>
      <c r="W9" s="815"/>
      <c r="X9" s="815"/>
      <c r="Y9" s="815"/>
      <c r="Z9" s="815"/>
      <c r="AA9" s="815"/>
      <c r="AB9" s="815"/>
      <c r="AC9" s="815"/>
      <c r="AD9" s="815"/>
      <c r="AE9" s="815"/>
      <c r="AF9" s="815"/>
      <c r="AG9" s="815"/>
      <c r="AH9" s="815"/>
      <c r="AI9" s="815"/>
      <c r="AJ9" s="815"/>
      <c r="AK9" s="815"/>
      <c r="AL9" s="815"/>
      <c r="AM9" s="815"/>
      <c r="AN9" s="815"/>
      <c r="AO9" s="815"/>
      <c r="AP9" s="815"/>
      <c r="AQ9" s="815"/>
      <c r="AR9" s="815"/>
      <c r="AS9" s="815"/>
      <c r="AT9" s="646"/>
      <c r="AU9" s="647"/>
      <c r="AV9" s="647"/>
      <c r="AW9" s="647"/>
      <c r="AX9" s="648"/>
      <c r="AY9" s="343"/>
      <c r="AZ9" s="626"/>
      <c r="BA9" s="626"/>
      <c r="BB9" s="626"/>
      <c r="BC9" s="626"/>
      <c r="BD9" s="626"/>
      <c r="BE9" s="626"/>
      <c r="BF9" s="626"/>
      <c r="BG9" s="626"/>
      <c r="BH9" s="626"/>
      <c r="BI9" s="626"/>
      <c r="BJ9" s="626"/>
      <c r="BK9" s="626"/>
      <c r="BL9" s="626"/>
      <c r="BM9" s="626"/>
      <c r="BN9" s="626"/>
      <c r="BO9" s="626"/>
      <c r="BP9" s="626"/>
      <c r="BQ9" s="626"/>
      <c r="BR9" s="626"/>
      <c r="BS9" s="626"/>
      <c r="BT9" s="626"/>
      <c r="BU9" s="626"/>
      <c r="BV9" s="626"/>
      <c r="BW9" s="626"/>
      <c r="BX9" s="626"/>
      <c r="BY9" s="626"/>
      <c r="BZ9" s="626"/>
      <c r="CA9" s="626"/>
      <c r="CB9" s="626"/>
      <c r="CC9" s="626"/>
      <c r="CD9" s="626"/>
      <c r="CE9" s="626"/>
      <c r="CF9" s="626"/>
      <c r="CG9" s="626"/>
      <c r="CH9" s="626"/>
      <c r="CI9" s="627"/>
      <c r="CJ9" s="18"/>
      <c r="CK9" s="588"/>
      <c r="CL9" s="635"/>
      <c r="CM9" s="635"/>
      <c r="CN9" s="635"/>
      <c r="CO9" s="635"/>
      <c r="CP9" s="635"/>
      <c r="CQ9" s="635"/>
      <c r="CR9" s="635"/>
      <c r="CS9" s="589"/>
      <c r="CT9" s="672"/>
      <c r="CU9" s="672"/>
      <c r="CV9" s="672"/>
      <c r="CW9" s="672"/>
      <c r="CX9" s="672"/>
      <c r="CY9" s="672"/>
      <c r="CZ9" s="672"/>
      <c r="DA9" s="672"/>
      <c r="DB9" s="672"/>
      <c r="DC9" s="672"/>
      <c r="DD9" s="672"/>
      <c r="DE9" s="672"/>
      <c r="DF9" s="672"/>
      <c r="DG9" s="672"/>
      <c r="DH9" s="672"/>
      <c r="DI9" s="672"/>
      <c r="DJ9" s="672"/>
      <c r="DK9" s="672"/>
      <c r="DL9" s="672"/>
      <c r="DM9" s="672"/>
      <c r="DN9" s="672"/>
      <c r="DO9" s="672"/>
      <c r="DP9" s="685"/>
      <c r="DQ9" s="686"/>
      <c r="DR9" s="686"/>
      <c r="DS9" s="686"/>
      <c r="DT9" s="686"/>
      <c r="DU9" s="686"/>
      <c r="DV9" s="686"/>
      <c r="DW9" s="687"/>
      <c r="DX9" s="588"/>
      <c r="DY9" s="635"/>
      <c r="DZ9" s="635"/>
      <c r="EA9" s="635"/>
      <c r="EB9" s="635"/>
      <c r="EC9" s="635"/>
      <c r="ED9" s="635"/>
      <c r="EE9" s="635"/>
      <c r="EF9" s="635"/>
      <c r="EG9" s="589"/>
      <c r="EL9" s="554"/>
      <c r="EM9" s="555"/>
      <c r="EN9" s="555"/>
      <c r="EO9" s="555"/>
      <c r="EP9" s="555"/>
      <c r="EQ9" s="555"/>
      <c r="ER9" s="555"/>
      <c r="ES9" s="555"/>
      <c r="ET9" s="555"/>
      <c r="EU9" s="556"/>
      <c r="EV9" s="554"/>
      <c r="EW9" s="555"/>
      <c r="EX9" s="555"/>
      <c r="EY9" s="555"/>
      <c r="EZ9" s="555"/>
      <c r="FA9" s="555"/>
      <c r="FB9" s="555"/>
      <c r="FC9" s="556"/>
      <c r="FD9" s="563"/>
      <c r="FE9" s="564"/>
      <c r="FF9" s="564"/>
      <c r="FG9" s="564"/>
      <c r="FH9" s="564"/>
      <c r="FI9" s="565"/>
      <c r="FJ9" s="571"/>
      <c r="FK9" s="572"/>
      <c r="FL9" s="572"/>
      <c r="FM9" s="572"/>
      <c r="FN9" s="572"/>
      <c r="FO9" s="572"/>
      <c r="FP9" s="572"/>
      <c r="FQ9" s="572"/>
      <c r="FR9" s="18"/>
      <c r="FS9" s="51"/>
      <c r="FU9" s="811"/>
      <c r="FV9" s="812"/>
      <c r="FW9" s="812"/>
      <c r="FX9" s="812"/>
      <c r="FY9" s="812"/>
      <c r="FZ9" s="812"/>
      <c r="GA9" s="812"/>
      <c r="GB9" s="812"/>
      <c r="GC9" s="812"/>
      <c r="GD9" s="812"/>
      <c r="GE9" s="812"/>
      <c r="GF9" s="812"/>
      <c r="GG9" s="812"/>
      <c r="GH9" s="812"/>
      <c r="GI9" s="813"/>
      <c r="GJ9" s="811"/>
      <c r="GK9" s="812"/>
      <c r="GL9" s="812"/>
      <c r="GM9" s="812"/>
      <c r="GN9" s="812"/>
      <c r="GO9" s="812"/>
      <c r="GP9" s="812"/>
      <c r="GQ9" s="812"/>
      <c r="GR9" s="812"/>
      <c r="GS9" s="812"/>
      <c r="GT9" s="812"/>
      <c r="GU9" s="812"/>
      <c r="GV9" s="812"/>
      <c r="GW9" s="812"/>
      <c r="GX9" s="812"/>
      <c r="GY9" s="812"/>
      <c r="GZ9" s="812"/>
      <c r="HA9" s="812"/>
      <c r="HB9" s="812"/>
      <c r="HC9" s="812"/>
      <c r="HD9" s="812"/>
      <c r="HE9" s="812"/>
      <c r="HF9" s="812"/>
      <c r="HG9" s="812"/>
      <c r="HH9" s="812"/>
      <c r="HI9" s="812"/>
      <c r="HJ9" s="812"/>
      <c r="HK9" s="812"/>
      <c r="HL9" s="812"/>
      <c r="HM9" s="812"/>
      <c r="HN9" s="812"/>
      <c r="HO9" s="812"/>
      <c r="HP9" s="812"/>
      <c r="HQ9" s="813"/>
      <c r="HR9" s="811"/>
      <c r="HS9" s="812"/>
      <c r="HT9" s="812"/>
      <c r="HU9" s="812"/>
      <c r="HV9" s="812"/>
      <c r="HW9" s="812"/>
      <c r="HX9" s="812"/>
      <c r="HY9" s="812"/>
      <c r="HZ9" s="812"/>
      <c r="IA9" s="812"/>
      <c r="IB9" s="812"/>
      <c r="IC9" s="812"/>
      <c r="ID9" s="812"/>
      <c r="IE9" s="812"/>
      <c r="IF9" s="812"/>
      <c r="IG9" s="812"/>
      <c r="IH9" s="812"/>
      <c r="II9" s="812"/>
      <c r="IJ9" s="812"/>
      <c r="IK9" s="812"/>
      <c r="IL9" s="812"/>
      <c r="IM9" s="813"/>
    </row>
    <row r="10" spans="1:247" ht="3.75" customHeight="1" x14ac:dyDescent="0.15">
      <c r="A10" s="818"/>
      <c r="B10" s="818"/>
      <c r="C10" s="818"/>
      <c r="D10" s="818"/>
      <c r="E10" s="8"/>
      <c r="F10" s="623"/>
      <c r="G10" s="623"/>
      <c r="H10" s="623"/>
      <c r="I10" s="623"/>
      <c r="J10" s="623"/>
      <c r="K10" s="587"/>
      <c r="L10" s="18"/>
      <c r="M10" s="815"/>
      <c r="N10" s="815"/>
      <c r="O10" s="815"/>
      <c r="P10" s="815"/>
      <c r="Q10" s="815"/>
      <c r="R10" s="815"/>
      <c r="S10" s="815"/>
      <c r="T10" s="815"/>
      <c r="U10" s="815"/>
      <c r="V10" s="815"/>
      <c r="W10" s="815"/>
      <c r="X10" s="815"/>
      <c r="Y10" s="815"/>
      <c r="Z10" s="815"/>
      <c r="AA10" s="815"/>
      <c r="AB10" s="815"/>
      <c r="AC10" s="815"/>
      <c r="AD10" s="815"/>
      <c r="AE10" s="815"/>
      <c r="AF10" s="815"/>
      <c r="AG10" s="815"/>
      <c r="AH10" s="815"/>
      <c r="AI10" s="815"/>
      <c r="AJ10" s="815"/>
      <c r="AK10" s="815"/>
      <c r="AL10" s="815"/>
      <c r="AM10" s="815"/>
      <c r="AN10" s="815"/>
      <c r="AO10" s="815"/>
      <c r="AP10" s="815"/>
      <c r="AQ10" s="815"/>
      <c r="AR10" s="815"/>
      <c r="AS10" s="815"/>
      <c r="AT10" s="646"/>
      <c r="AU10" s="647"/>
      <c r="AV10" s="647"/>
      <c r="AW10" s="647"/>
      <c r="AX10" s="648"/>
      <c r="AY10" s="343"/>
      <c r="AZ10" s="626"/>
      <c r="BA10" s="626"/>
      <c r="BB10" s="626"/>
      <c r="BC10" s="626"/>
      <c r="BD10" s="626"/>
      <c r="BE10" s="626"/>
      <c r="BF10" s="626"/>
      <c r="BG10" s="626"/>
      <c r="BH10" s="626"/>
      <c r="BI10" s="626"/>
      <c r="BJ10" s="626"/>
      <c r="BK10" s="626"/>
      <c r="BL10" s="626"/>
      <c r="BM10" s="626"/>
      <c r="BN10" s="626"/>
      <c r="BO10" s="626"/>
      <c r="BP10" s="626"/>
      <c r="BQ10" s="626"/>
      <c r="BR10" s="626"/>
      <c r="BS10" s="626"/>
      <c r="BT10" s="626"/>
      <c r="BU10" s="626"/>
      <c r="BV10" s="626"/>
      <c r="BW10" s="626"/>
      <c r="BX10" s="626"/>
      <c r="BY10" s="626"/>
      <c r="BZ10" s="626"/>
      <c r="CA10" s="626"/>
      <c r="CB10" s="626"/>
      <c r="CC10" s="626"/>
      <c r="CD10" s="626"/>
      <c r="CE10" s="626"/>
      <c r="CF10" s="626"/>
      <c r="CG10" s="626"/>
      <c r="CH10" s="626"/>
      <c r="CI10" s="627"/>
      <c r="CJ10" s="18"/>
      <c r="CK10" s="584" t="s">
        <v>222</v>
      </c>
      <c r="CL10" s="634"/>
      <c r="CM10" s="634"/>
      <c r="CN10" s="634"/>
      <c r="CO10" s="634"/>
      <c r="CP10" s="634"/>
      <c r="CQ10" s="634"/>
      <c r="CR10" s="634"/>
      <c r="CS10" s="585"/>
      <c r="CT10" s="670" t="str">
        <f>IF(営業・農業!D15="","",営業・農業!D15)</f>
        <v/>
      </c>
      <c r="CU10" s="670"/>
      <c r="CV10" s="670"/>
      <c r="CW10" s="670"/>
      <c r="CX10" s="670"/>
      <c r="CY10" s="670"/>
      <c r="CZ10" s="670"/>
      <c r="DA10" s="670"/>
      <c r="DB10" s="670"/>
      <c r="DC10" s="670"/>
      <c r="DD10" s="670"/>
      <c r="DE10" s="670"/>
      <c r="DF10" s="670"/>
      <c r="DG10" s="670"/>
      <c r="DH10" s="670"/>
      <c r="DI10" s="670"/>
      <c r="DJ10" s="670"/>
      <c r="DK10" s="670"/>
      <c r="DL10" s="670"/>
      <c r="DM10" s="670"/>
      <c r="DN10" s="670"/>
      <c r="DO10" s="670"/>
      <c r="DP10" s="682" t="s">
        <v>244</v>
      </c>
      <c r="DQ10" s="683"/>
      <c r="DR10" s="683"/>
      <c r="DS10" s="683"/>
      <c r="DT10" s="683"/>
      <c r="DU10" s="683"/>
      <c r="DV10" s="683"/>
      <c r="DW10" s="684"/>
      <c r="DX10" s="584" t="s">
        <v>826</v>
      </c>
      <c r="DY10" s="1603"/>
      <c r="DZ10" s="1603"/>
      <c r="EA10" s="1603"/>
      <c r="EB10" s="1603"/>
      <c r="EC10" s="1603"/>
      <c r="ED10" s="1603"/>
      <c r="EE10" s="1603"/>
      <c r="EF10" s="1603"/>
      <c r="EG10" s="1604"/>
      <c r="EL10" s="557"/>
      <c r="EM10" s="558"/>
      <c r="EN10" s="558"/>
      <c r="EO10" s="558"/>
      <c r="EP10" s="558"/>
      <c r="EQ10" s="558"/>
      <c r="ER10" s="558"/>
      <c r="ES10" s="558"/>
      <c r="ET10" s="558"/>
      <c r="EU10" s="559"/>
      <c r="EV10" s="557"/>
      <c r="EW10" s="558"/>
      <c r="EX10" s="558"/>
      <c r="EY10" s="558"/>
      <c r="EZ10" s="558"/>
      <c r="FA10" s="558"/>
      <c r="FB10" s="558"/>
      <c r="FC10" s="559"/>
      <c r="FD10" s="566"/>
      <c r="FE10" s="567"/>
      <c r="FF10" s="567"/>
      <c r="FG10" s="567"/>
      <c r="FH10" s="567"/>
      <c r="FI10" s="568"/>
      <c r="FJ10" s="573"/>
      <c r="FK10" s="574"/>
      <c r="FL10" s="574"/>
      <c r="FM10" s="574"/>
      <c r="FN10" s="574"/>
      <c r="FO10" s="574"/>
      <c r="FP10" s="574"/>
      <c r="FQ10" s="574"/>
      <c r="FR10" s="19"/>
      <c r="FS10" s="52"/>
      <c r="FU10" s="611"/>
      <c r="FV10" s="612"/>
      <c r="FW10" s="612"/>
      <c r="FX10" s="612"/>
      <c r="FY10" s="612"/>
      <c r="FZ10" s="612"/>
      <c r="GA10" s="612"/>
      <c r="GB10" s="612"/>
      <c r="GC10" s="612"/>
      <c r="GD10" s="612"/>
      <c r="GE10" s="612"/>
      <c r="GF10" s="612"/>
      <c r="GG10" s="612"/>
      <c r="GH10" s="612"/>
      <c r="GI10" s="613"/>
      <c r="GJ10" s="611"/>
      <c r="GK10" s="612"/>
      <c r="GL10" s="612"/>
      <c r="GM10" s="612"/>
      <c r="GN10" s="612"/>
      <c r="GO10" s="612"/>
      <c r="GP10" s="612"/>
      <c r="GQ10" s="612"/>
      <c r="GR10" s="612"/>
      <c r="GS10" s="612"/>
      <c r="GT10" s="612"/>
      <c r="GU10" s="612"/>
      <c r="GV10" s="612"/>
      <c r="GW10" s="612"/>
      <c r="GX10" s="612"/>
      <c r="GY10" s="612"/>
      <c r="GZ10" s="612"/>
      <c r="HA10" s="612"/>
      <c r="HB10" s="612"/>
      <c r="HC10" s="612"/>
      <c r="HD10" s="612"/>
      <c r="HE10" s="612"/>
      <c r="HF10" s="612"/>
      <c r="HG10" s="612"/>
      <c r="HH10" s="612"/>
      <c r="HI10" s="612"/>
      <c r="HJ10" s="612"/>
      <c r="HK10" s="612"/>
      <c r="HL10" s="612"/>
      <c r="HM10" s="612"/>
      <c r="HN10" s="612"/>
      <c r="HO10" s="612"/>
      <c r="HP10" s="612"/>
      <c r="HQ10" s="613"/>
      <c r="HR10" s="611"/>
      <c r="HS10" s="612"/>
      <c r="HT10" s="612"/>
      <c r="HU10" s="612"/>
      <c r="HV10" s="612"/>
      <c r="HW10" s="612"/>
      <c r="HX10" s="612"/>
      <c r="HY10" s="612"/>
      <c r="HZ10" s="612"/>
      <c r="IA10" s="612"/>
      <c r="IB10" s="612"/>
      <c r="IC10" s="612"/>
      <c r="ID10" s="612"/>
      <c r="IE10" s="612"/>
      <c r="IF10" s="612"/>
      <c r="IG10" s="612"/>
      <c r="IH10" s="612"/>
      <c r="II10" s="612"/>
      <c r="IJ10" s="612"/>
      <c r="IK10" s="612"/>
      <c r="IL10" s="612"/>
      <c r="IM10" s="613"/>
    </row>
    <row r="11" spans="1:247" ht="3.75" customHeight="1" x14ac:dyDescent="0.15">
      <c r="A11" s="818"/>
      <c r="B11" s="818"/>
      <c r="C11" s="818"/>
      <c r="D11" s="818"/>
      <c r="E11" s="8"/>
      <c r="F11" s="623"/>
      <c r="G11" s="623"/>
      <c r="H11" s="623"/>
      <c r="I11" s="623"/>
      <c r="J11" s="623"/>
      <c r="K11" s="587"/>
      <c r="L11" s="18"/>
      <c r="M11" s="815"/>
      <c r="N11" s="815"/>
      <c r="O11" s="815"/>
      <c r="P11" s="815"/>
      <c r="Q11" s="815"/>
      <c r="R11" s="815"/>
      <c r="S11" s="815"/>
      <c r="T11" s="815"/>
      <c r="U11" s="815"/>
      <c r="V11" s="815"/>
      <c r="W11" s="815"/>
      <c r="X11" s="815"/>
      <c r="Y11" s="815"/>
      <c r="Z11" s="815"/>
      <c r="AA11" s="815"/>
      <c r="AB11" s="815"/>
      <c r="AC11" s="815"/>
      <c r="AD11" s="815"/>
      <c r="AE11" s="815"/>
      <c r="AF11" s="815"/>
      <c r="AG11" s="815"/>
      <c r="AH11" s="815"/>
      <c r="AI11" s="815"/>
      <c r="AJ11" s="815"/>
      <c r="AK11" s="815"/>
      <c r="AL11" s="815"/>
      <c r="AM11" s="815"/>
      <c r="AN11" s="815"/>
      <c r="AO11" s="815"/>
      <c r="AP11" s="815"/>
      <c r="AQ11" s="815"/>
      <c r="AR11" s="815"/>
      <c r="AS11" s="815"/>
      <c r="AT11" s="646"/>
      <c r="AU11" s="647"/>
      <c r="AV11" s="647"/>
      <c r="AW11" s="647"/>
      <c r="AX11" s="648"/>
      <c r="AY11" s="343"/>
      <c r="AZ11" s="626"/>
      <c r="BA11" s="626"/>
      <c r="BB11" s="626"/>
      <c r="BC11" s="626"/>
      <c r="BD11" s="626"/>
      <c r="BE11" s="626"/>
      <c r="BF11" s="626"/>
      <c r="BG11" s="626"/>
      <c r="BH11" s="626"/>
      <c r="BI11" s="626"/>
      <c r="BJ11" s="626"/>
      <c r="BK11" s="626"/>
      <c r="BL11" s="626"/>
      <c r="BM11" s="626"/>
      <c r="BN11" s="626"/>
      <c r="BO11" s="626"/>
      <c r="BP11" s="626"/>
      <c r="BQ11" s="626"/>
      <c r="BR11" s="626"/>
      <c r="BS11" s="626"/>
      <c r="BT11" s="626"/>
      <c r="BU11" s="626"/>
      <c r="BV11" s="626"/>
      <c r="BW11" s="626"/>
      <c r="BX11" s="626"/>
      <c r="BY11" s="626"/>
      <c r="BZ11" s="626"/>
      <c r="CA11" s="626"/>
      <c r="CB11" s="626"/>
      <c r="CC11" s="626"/>
      <c r="CD11" s="626"/>
      <c r="CE11" s="626"/>
      <c r="CF11" s="626"/>
      <c r="CG11" s="626"/>
      <c r="CH11" s="626"/>
      <c r="CI11" s="627"/>
      <c r="CJ11" s="18"/>
      <c r="CK11" s="586"/>
      <c r="CL11" s="623"/>
      <c r="CM11" s="623"/>
      <c r="CN11" s="623"/>
      <c r="CO11" s="623"/>
      <c r="CP11" s="623"/>
      <c r="CQ11" s="623"/>
      <c r="CR11" s="623"/>
      <c r="CS11" s="587"/>
      <c r="CT11" s="671"/>
      <c r="CU11" s="671"/>
      <c r="CV11" s="671"/>
      <c r="CW11" s="671"/>
      <c r="CX11" s="671"/>
      <c r="CY11" s="671"/>
      <c r="CZ11" s="671"/>
      <c r="DA11" s="671"/>
      <c r="DB11" s="671"/>
      <c r="DC11" s="671"/>
      <c r="DD11" s="671"/>
      <c r="DE11" s="671"/>
      <c r="DF11" s="671"/>
      <c r="DG11" s="671"/>
      <c r="DH11" s="671"/>
      <c r="DI11" s="671"/>
      <c r="DJ11" s="671"/>
      <c r="DK11" s="671"/>
      <c r="DL11" s="671"/>
      <c r="DM11" s="671"/>
      <c r="DN11" s="671"/>
      <c r="DO11" s="671"/>
      <c r="DP11" s="688"/>
      <c r="DQ11" s="689"/>
      <c r="DR11" s="689"/>
      <c r="DS11" s="689"/>
      <c r="DT11" s="689"/>
      <c r="DU11" s="689"/>
      <c r="DV11" s="689"/>
      <c r="DW11" s="690"/>
      <c r="DX11" s="1605"/>
      <c r="DY11" s="818"/>
      <c r="DZ11" s="818"/>
      <c r="EA11" s="818"/>
      <c r="EB11" s="818"/>
      <c r="EC11" s="818"/>
      <c r="ED11" s="818"/>
      <c r="EE11" s="818"/>
      <c r="EF11" s="818"/>
      <c r="EG11" s="1606"/>
      <c r="EH11" s="82"/>
      <c r="EL11" s="544" t="s">
        <v>125</v>
      </c>
      <c r="EM11" s="545"/>
      <c r="EN11" s="545"/>
      <c r="EO11" s="545"/>
      <c r="EP11" s="545"/>
      <c r="EQ11" s="545"/>
      <c r="ER11" s="545"/>
      <c r="ES11" s="546"/>
      <c r="ET11" s="1610"/>
      <c r="EU11" s="1611"/>
      <c r="EV11" s="1611"/>
      <c r="EW11" s="1611"/>
      <c r="EX11" s="1611"/>
      <c r="EY11" s="1611"/>
      <c r="EZ11" s="1611"/>
      <c r="FA11" s="1611"/>
      <c r="FB11" s="1611"/>
      <c r="FC11" s="1611"/>
      <c r="FD11" s="1611"/>
      <c r="FE11" s="1611"/>
      <c r="FF11" s="1611"/>
      <c r="FG11" s="1611"/>
      <c r="FH11" s="1611"/>
      <c r="FI11" s="1611"/>
      <c r="FJ11" s="1611"/>
      <c r="FK11" s="1611"/>
      <c r="FL11" s="1611"/>
      <c r="FM11" s="1611"/>
      <c r="FN11" s="1611"/>
      <c r="FO11" s="1611"/>
      <c r="FP11" s="1611"/>
      <c r="FQ11" s="1611"/>
      <c r="FR11" s="1611"/>
      <c r="FS11" s="1612"/>
      <c r="FU11" s="747" t="str">
        <f>IF(条件!C31="","",条件!D31)</f>
        <v/>
      </c>
      <c r="FV11" s="748"/>
      <c r="FW11" s="748"/>
      <c r="FX11" s="748"/>
      <c r="FY11" s="748"/>
      <c r="FZ11" s="748"/>
      <c r="GA11" s="748"/>
      <c r="GB11" s="748"/>
      <c r="GC11" s="748"/>
      <c r="GD11" s="748"/>
      <c r="GE11" s="748"/>
      <c r="GF11" s="748"/>
      <c r="GG11" s="748"/>
      <c r="GH11" s="748"/>
      <c r="GI11" s="819"/>
      <c r="GJ11" s="747" t="str">
        <f>IF(条件!E31="","",条件!E31)</f>
        <v/>
      </c>
      <c r="GK11" s="748"/>
      <c r="GL11" s="748"/>
      <c r="GM11" s="748"/>
      <c r="GN11" s="748"/>
      <c r="GO11" s="748"/>
      <c r="GP11" s="748"/>
      <c r="GQ11" s="748"/>
      <c r="GR11" s="748"/>
      <c r="GS11" s="748"/>
      <c r="GT11" s="748"/>
      <c r="GU11" s="748"/>
      <c r="GV11" s="748"/>
      <c r="GW11" s="748"/>
      <c r="GX11" s="748"/>
      <c r="GY11" s="748"/>
      <c r="GZ11" s="748"/>
      <c r="HA11" s="748"/>
      <c r="HB11" s="748"/>
      <c r="HC11" s="748"/>
      <c r="HD11" s="748"/>
      <c r="HE11" s="748"/>
      <c r="HF11" s="748"/>
      <c r="HG11" s="748"/>
      <c r="HH11" s="748"/>
      <c r="HI11" s="748"/>
      <c r="HJ11" s="748"/>
      <c r="HK11" s="748"/>
      <c r="HL11" s="748"/>
      <c r="HM11" s="748"/>
      <c r="HN11" s="748"/>
      <c r="HO11" s="748"/>
      <c r="HP11" s="748"/>
      <c r="HQ11" s="748"/>
      <c r="HR11" s="95"/>
      <c r="HS11" s="98"/>
      <c r="HT11" s="98"/>
      <c r="HU11" s="98"/>
      <c r="HV11" s="98"/>
      <c r="HW11" s="98"/>
      <c r="HX11" s="98"/>
      <c r="HY11" s="98"/>
      <c r="HZ11" s="98"/>
      <c r="IA11" s="98"/>
      <c r="IB11" s="98"/>
      <c r="IC11" s="98"/>
      <c r="ID11" s="98"/>
      <c r="IE11" s="98"/>
      <c r="IF11" s="98"/>
      <c r="IG11" s="98"/>
      <c r="IH11" s="98"/>
      <c r="II11" s="98"/>
      <c r="IJ11" s="98"/>
      <c r="IK11" s="18"/>
      <c r="IL11" s="18"/>
      <c r="IM11" s="51"/>
    </row>
    <row r="12" spans="1:247" ht="5.25" customHeight="1" thickBot="1" x14ac:dyDescent="0.2">
      <c r="A12" s="818"/>
      <c r="B12" s="818"/>
      <c r="C12" s="818"/>
      <c r="D12" s="818"/>
      <c r="E12" s="8"/>
      <c r="F12" s="635"/>
      <c r="G12" s="635"/>
      <c r="H12" s="635"/>
      <c r="I12" s="635"/>
      <c r="J12" s="635"/>
      <c r="K12" s="589"/>
      <c r="L12" s="18"/>
      <c r="M12" s="816"/>
      <c r="N12" s="816"/>
      <c r="O12" s="816"/>
      <c r="P12" s="816"/>
      <c r="Q12" s="816"/>
      <c r="R12" s="816"/>
      <c r="S12" s="816"/>
      <c r="T12" s="816"/>
      <c r="U12" s="816"/>
      <c r="V12" s="816"/>
      <c r="W12" s="816"/>
      <c r="X12" s="816"/>
      <c r="Y12" s="816"/>
      <c r="Z12" s="816"/>
      <c r="AA12" s="816"/>
      <c r="AB12" s="816"/>
      <c r="AC12" s="816"/>
      <c r="AD12" s="816"/>
      <c r="AE12" s="816"/>
      <c r="AF12" s="816"/>
      <c r="AG12" s="816"/>
      <c r="AH12" s="816"/>
      <c r="AI12" s="816"/>
      <c r="AJ12" s="816"/>
      <c r="AK12" s="816"/>
      <c r="AL12" s="816"/>
      <c r="AM12" s="816"/>
      <c r="AN12" s="816"/>
      <c r="AO12" s="816"/>
      <c r="AP12" s="816"/>
      <c r="AQ12" s="816"/>
      <c r="AR12" s="816"/>
      <c r="AS12" s="816"/>
      <c r="AT12" s="649"/>
      <c r="AU12" s="650"/>
      <c r="AV12" s="650"/>
      <c r="AW12" s="650"/>
      <c r="AX12" s="651"/>
      <c r="AY12" s="343"/>
      <c r="AZ12" s="626"/>
      <c r="BA12" s="626"/>
      <c r="BB12" s="626"/>
      <c r="BC12" s="626"/>
      <c r="BD12" s="626"/>
      <c r="BE12" s="626"/>
      <c r="BF12" s="626"/>
      <c r="BG12" s="626"/>
      <c r="BH12" s="626"/>
      <c r="BI12" s="626"/>
      <c r="BJ12" s="626"/>
      <c r="BK12" s="626"/>
      <c r="BL12" s="626"/>
      <c r="BM12" s="626"/>
      <c r="BN12" s="626"/>
      <c r="BO12" s="626"/>
      <c r="BP12" s="626"/>
      <c r="BQ12" s="626"/>
      <c r="BR12" s="626"/>
      <c r="BS12" s="626"/>
      <c r="BT12" s="626"/>
      <c r="BU12" s="626"/>
      <c r="BV12" s="626"/>
      <c r="BW12" s="626"/>
      <c r="BX12" s="626"/>
      <c r="BY12" s="626"/>
      <c r="BZ12" s="626"/>
      <c r="CA12" s="626"/>
      <c r="CB12" s="626"/>
      <c r="CC12" s="626"/>
      <c r="CD12" s="626"/>
      <c r="CE12" s="626"/>
      <c r="CF12" s="626"/>
      <c r="CG12" s="626"/>
      <c r="CH12" s="626"/>
      <c r="CI12" s="627"/>
      <c r="CJ12" s="18"/>
      <c r="CK12" s="588"/>
      <c r="CL12" s="635"/>
      <c r="CM12" s="635"/>
      <c r="CN12" s="635"/>
      <c r="CO12" s="635"/>
      <c r="CP12" s="635"/>
      <c r="CQ12" s="635"/>
      <c r="CR12" s="635"/>
      <c r="CS12" s="589"/>
      <c r="CT12" s="672"/>
      <c r="CU12" s="672"/>
      <c r="CV12" s="672"/>
      <c r="CW12" s="672"/>
      <c r="CX12" s="672"/>
      <c r="CY12" s="672"/>
      <c r="CZ12" s="672"/>
      <c r="DA12" s="672"/>
      <c r="DB12" s="672"/>
      <c r="DC12" s="672"/>
      <c r="DD12" s="672"/>
      <c r="DE12" s="672"/>
      <c r="DF12" s="672"/>
      <c r="DG12" s="672"/>
      <c r="DH12" s="672"/>
      <c r="DI12" s="672"/>
      <c r="DJ12" s="671"/>
      <c r="DK12" s="671"/>
      <c r="DL12" s="671"/>
      <c r="DM12" s="671"/>
      <c r="DN12" s="671"/>
      <c r="DO12" s="671"/>
      <c r="DP12" s="688"/>
      <c r="DQ12" s="689"/>
      <c r="DR12" s="689"/>
      <c r="DS12" s="689"/>
      <c r="DT12" s="689"/>
      <c r="DU12" s="689"/>
      <c r="DV12" s="689"/>
      <c r="DW12" s="690"/>
      <c r="DX12" s="1607"/>
      <c r="DY12" s="1608"/>
      <c r="DZ12" s="1608"/>
      <c r="EA12" s="1608"/>
      <c r="EB12" s="1608"/>
      <c r="EC12" s="1608"/>
      <c r="ED12" s="1608"/>
      <c r="EE12" s="1608"/>
      <c r="EF12" s="1608"/>
      <c r="EG12" s="1609"/>
      <c r="EH12" s="82"/>
      <c r="EL12" s="547"/>
      <c r="EM12" s="548"/>
      <c r="EN12" s="548"/>
      <c r="EO12" s="548"/>
      <c r="EP12" s="548"/>
      <c r="EQ12" s="548"/>
      <c r="ER12" s="548"/>
      <c r="ES12" s="549"/>
      <c r="ET12" s="1613"/>
      <c r="EU12" s="1614"/>
      <c r="EV12" s="1614"/>
      <c r="EW12" s="1614"/>
      <c r="EX12" s="1614"/>
      <c r="EY12" s="1614"/>
      <c r="EZ12" s="1614"/>
      <c r="FA12" s="1614"/>
      <c r="FB12" s="1614"/>
      <c r="FC12" s="1614"/>
      <c r="FD12" s="1614"/>
      <c r="FE12" s="1614"/>
      <c r="FF12" s="1614"/>
      <c r="FG12" s="1614"/>
      <c r="FH12" s="1614"/>
      <c r="FI12" s="1614"/>
      <c r="FJ12" s="1614"/>
      <c r="FK12" s="1614"/>
      <c r="FL12" s="1614"/>
      <c r="FM12" s="1614"/>
      <c r="FN12" s="1614"/>
      <c r="FO12" s="1614"/>
      <c r="FP12" s="1614"/>
      <c r="FQ12" s="1614"/>
      <c r="FR12" s="1614"/>
      <c r="FS12" s="1615"/>
      <c r="FU12" s="749"/>
      <c r="FV12" s="750"/>
      <c r="FW12" s="750"/>
      <c r="FX12" s="750"/>
      <c r="FY12" s="750"/>
      <c r="FZ12" s="750"/>
      <c r="GA12" s="750"/>
      <c r="GB12" s="750"/>
      <c r="GC12" s="750"/>
      <c r="GD12" s="750"/>
      <c r="GE12" s="750"/>
      <c r="GF12" s="750"/>
      <c r="GG12" s="750"/>
      <c r="GH12" s="750"/>
      <c r="GI12" s="820"/>
      <c r="GJ12" s="749"/>
      <c r="GK12" s="750"/>
      <c r="GL12" s="750"/>
      <c r="GM12" s="750"/>
      <c r="GN12" s="750"/>
      <c r="GO12" s="750"/>
      <c r="GP12" s="750"/>
      <c r="GQ12" s="750"/>
      <c r="GR12" s="750"/>
      <c r="GS12" s="750"/>
      <c r="GT12" s="750"/>
      <c r="GU12" s="750"/>
      <c r="GV12" s="750"/>
      <c r="GW12" s="750"/>
      <c r="GX12" s="750"/>
      <c r="GY12" s="750"/>
      <c r="GZ12" s="750"/>
      <c r="HA12" s="750"/>
      <c r="HB12" s="750"/>
      <c r="HC12" s="750"/>
      <c r="HD12" s="750"/>
      <c r="HE12" s="750"/>
      <c r="HF12" s="750"/>
      <c r="HG12" s="750"/>
      <c r="HH12" s="750"/>
      <c r="HI12" s="750"/>
      <c r="HJ12" s="750"/>
      <c r="HK12" s="750"/>
      <c r="HL12" s="750"/>
      <c r="HM12" s="750"/>
      <c r="HN12" s="750"/>
      <c r="HO12" s="750"/>
      <c r="HP12" s="750"/>
      <c r="HQ12" s="750"/>
      <c r="HR12" s="586" t="str">
        <f>IF(条件!$G$31="配偶者","☑","□")</f>
        <v>□</v>
      </c>
      <c r="HS12" s="623"/>
      <c r="HT12" s="550" t="s">
        <v>275</v>
      </c>
      <c r="HU12" s="550"/>
      <c r="HV12" s="550"/>
      <c r="HW12" s="550"/>
      <c r="HX12" s="550"/>
      <c r="HY12" s="550"/>
      <c r="HZ12" s="623" t="str">
        <f>IF(条件!$G$31="30~70歳の方","☑","□")</f>
        <v>□</v>
      </c>
      <c r="IA12" s="623"/>
      <c r="IB12" s="550" t="s">
        <v>336</v>
      </c>
      <c r="IC12" s="550"/>
      <c r="ID12" s="550"/>
      <c r="IE12" s="550"/>
      <c r="IF12" s="550"/>
      <c r="IG12" s="550"/>
      <c r="IH12" s="550"/>
      <c r="II12" s="550"/>
      <c r="IJ12" s="550"/>
      <c r="IK12" s="550"/>
      <c r="IL12" s="550"/>
      <c r="IM12" s="822"/>
    </row>
    <row r="13" spans="1:247" ht="5.25" customHeight="1" x14ac:dyDescent="0.15">
      <c r="A13" s="741" t="s">
        <v>191</v>
      </c>
      <c r="B13" s="741"/>
      <c r="C13" s="741"/>
      <c r="D13" s="741"/>
      <c r="E13" s="8"/>
      <c r="F13" s="683" t="s">
        <v>160</v>
      </c>
      <c r="G13" s="683"/>
      <c r="H13" s="683"/>
      <c r="I13" s="683"/>
      <c r="J13" s="683"/>
      <c r="K13" s="684"/>
      <c r="L13" s="852"/>
      <c r="M13" s="848" t="str">
        <f>IF(個人情報!D10="","",個人情報!D10)</f>
        <v/>
      </c>
      <c r="N13" s="848"/>
      <c r="O13" s="848"/>
      <c r="P13" s="848"/>
      <c r="Q13" s="848"/>
      <c r="R13" s="848"/>
      <c r="S13" s="848"/>
      <c r="T13" s="848"/>
      <c r="U13" s="848"/>
      <c r="V13" s="848"/>
      <c r="W13" s="848"/>
      <c r="X13" s="848"/>
      <c r="Y13" s="848"/>
      <c r="Z13" s="848"/>
      <c r="AA13" s="848"/>
      <c r="AB13" s="848"/>
      <c r="AC13" s="848"/>
      <c r="AD13" s="848"/>
      <c r="AE13" s="848"/>
      <c r="AF13" s="848"/>
      <c r="AG13" s="848"/>
      <c r="AH13" s="848"/>
      <c r="AI13" s="848"/>
      <c r="AJ13" s="848"/>
      <c r="AK13" s="848"/>
      <c r="AL13" s="848"/>
      <c r="AM13" s="848"/>
      <c r="AN13" s="848"/>
      <c r="AO13" s="848"/>
      <c r="AP13" s="848"/>
      <c r="AQ13" s="848"/>
      <c r="AR13" s="848"/>
      <c r="AS13" s="849"/>
      <c r="AT13" s="801" t="s">
        <v>126</v>
      </c>
      <c r="AU13" s="802"/>
      <c r="AV13" s="802"/>
      <c r="AW13" s="802"/>
      <c r="AX13" s="803"/>
      <c r="AY13" s="847" t="str">
        <f>IF(個人情報!D12="","",個人情報!D12)</f>
        <v/>
      </c>
      <c r="AZ13" s="823"/>
      <c r="BA13" s="823"/>
      <c r="BB13" s="823"/>
      <c r="BC13" s="823" t="str">
        <f>IF(個人情報!F12="","",個人情報!F12)</f>
        <v/>
      </c>
      <c r="BD13" s="823"/>
      <c r="BE13" s="823"/>
      <c r="BF13" s="823"/>
      <c r="BG13" s="634" t="s">
        <v>332</v>
      </c>
      <c r="BH13" s="634"/>
      <c r="BI13" s="634"/>
      <c r="BJ13" s="823" t="str">
        <f>IF(個人情報!I12="","",個人情報!I12)</f>
        <v/>
      </c>
      <c r="BK13" s="823"/>
      <c r="BL13" s="823"/>
      <c r="BM13" s="634" t="s">
        <v>330</v>
      </c>
      <c r="BN13" s="634"/>
      <c r="BO13" s="634"/>
      <c r="BP13" s="823" t="str">
        <f>IF(個人情報!L12="","",個人情報!L12)</f>
        <v/>
      </c>
      <c r="BQ13" s="823"/>
      <c r="BR13" s="823"/>
      <c r="BS13" s="634" t="s">
        <v>407</v>
      </c>
      <c r="BT13" s="634"/>
      <c r="BU13" s="634"/>
      <c r="BV13" s="44"/>
      <c r="BW13" s="48"/>
      <c r="BX13" s="826" t="s">
        <v>166</v>
      </c>
      <c r="BY13" s="826"/>
      <c r="BZ13" s="826"/>
      <c r="CA13" s="826"/>
      <c r="CB13" s="826"/>
      <c r="CC13" s="826"/>
      <c r="CD13" s="826"/>
      <c r="CE13" s="826"/>
      <c r="CF13" s="826"/>
      <c r="CG13" s="826"/>
      <c r="CH13" s="826"/>
      <c r="CI13" s="827"/>
      <c r="CJ13" s="38"/>
      <c r="CK13" s="682" t="s">
        <v>302</v>
      </c>
      <c r="CL13" s="683"/>
      <c r="CM13" s="683"/>
      <c r="CN13" s="683"/>
      <c r="CO13" s="683"/>
      <c r="CP13" s="683"/>
      <c r="CQ13" s="683"/>
      <c r="CR13" s="683"/>
      <c r="CS13" s="683"/>
      <c r="CT13" s="683"/>
      <c r="CU13" s="683"/>
      <c r="CV13" s="683"/>
      <c r="CW13" s="683"/>
      <c r="CX13" s="683"/>
      <c r="CY13" s="683"/>
      <c r="CZ13" s="684"/>
      <c r="DA13" s="682" t="s">
        <v>170</v>
      </c>
      <c r="DB13" s="683"/>
      <c r="DC13" s="683"/>
      <c r="DD13" s="683"/>
      <c r="DE13" s="683"/>
      <c r="DF13" s="683"/>
      <c r="DG13" s="683"/>
      <c r="DH13" s="683"/>
      <c r="DI13" s="684"/>
      <c r="DJ13" s="682" t="s">
        <v>302</v>
      </c>
      <c r="DK13" s="683"/>
      <c r="DL13" s="683"/>
      <c r="DM13" s="683"/>
      <c r="DN13" s="683"/>
      <c r="DO13" s="683"/>
      <c r="DP13" s="683"/>
      <c r="DQ13" s="683"/>
      <c r="DR13" s="683"/>
      <c r="DS13" s="683"/>
      <c r="DT13" s="683"/>
      <c r="DU13" s="683"/>
      <c r="DV13" s="683"/>
      <c r="DW13" s="683"/>
      <c r="DX13" s="684"/>
      <c r="DY13" s="682" t="s">
        <v>170</v>
      </c>
      <c r="DZ13" s="683"/>
      <c r="EA13" s="683"/>
      <c r="EB13" s="683"/>
      <c r="EC13" s="683"/>
      <c r="ED13" s="683"/>
      <c r="EE13" s="683"/>
      <c r="EF13" s="683"/>
      <c r="EG13" s="684"/>
      <c r="EH13" s="82"/>
      <c r="EL13" s="551" t="str">
        <f>IF(営業・農業!L33="","",営業・農業!L33)</f>
        <v/>
      </c>
      <c r="EM13" s="552"/>
      <c r="EN13" s="552"/>
      <c r="EO13" s="552"/>
      <c r="EP13" s="552"/>
      <c r="EQ13" s="552"/>
      <c r="ER13" s="552"/>
      <c r="ES13" s="552"/>
      <c r="ET13" s="552"/>
      <c r="EU13" s="553"/>
      <c r="EV13" s="551" t="str">
        <f>IF(営業・農業!K33="","",営業・農業!K33)</f>
        <v/>
      </c>
      <c r="EW13" s="552"/>
      <c r="EX13" s="552"/>
      <c r="EY13" s="552"/>
      <c r="EZ13" s="552"/>
      <c r="FA13" s="552"/>
      <c r="FB13" s="552"/>
      <c r="FC13" s="553"/>
      <c r="FD13" s="560" t="str">
        <f>IF(営業・農業!N33="","",営業・農業!N33)</f>
        <v/>
      </c>
      <c r="FE13" s="561"/>
      <c r="FF13" s="561"/>
      <c r="FG13" s="561"/>
      <c r="FH13" s="561"/>
      <c r="FI13" s="562"/>
      <c r="FJ13" s="569" t="str">
        <f>IF(営業・農業!O33="","",営業・農業!O33)</f>
        <v/>
      </c>
      <c r="FK13" s="570"/>
      <c r="FL13" s="570"/>
      <c r="FM13" s="570"/>
      <c r="FN13" s="570"/>
      <c r="FO13" s="570"/>
      <c r="FP13" s="570"/>
      <c r="FQ13" s="570"/>
      <c r="FR13" s="807" t="s">
        <v>214</v>
      </c>
      <c r="FS13" s="808"/>
      <c r="FU13" s="749"/>
      <c r="FV13" s="750"/>
      <c r="FW13" s="750"/>
      <c r="FX13" s="750"/>
      <c r="FY13" s="750"/>
      <c r="FZ13" s="750"/>
      <c r="GA13" s="750"/>
      <c r="GB13" s="750"/>
      <c r="GC13" s="750"/>
      <c r="GD13" s="750"/>
      <c r="GE13" s="750"/>
      <c r="GF13" s="750"/>
      <c r="GG13" s="750"/>
      <c r="GH13" s="750"/>
      <c r="GI13" s="820"/>
      <c r="GJ13" s="749"/>
      <c r="GK13" s="750"/>
      <c r="GL13" s="750"/>
      <c r="GM13" s="750"/>
      <c r="GN13" s="750"/>
      <c r="GO13" s="750"/>
      <c r="GP13" s="750"/>
      <c r="GQ13" s="750"/>
      <c r="GR13" s="750"/>
      <c r="GS13" s="750"/>
      <c r="GT13" s="750"/>
      <c r="GU13" s="750"/>
      <c r="GV13" s="750"/>
      <c r="GW13" s="750"/>
      <c r="GX13" s="750"/>
      <c r="GY13" s="750"/>
      <c r="GZ13" s="750"/>
      <c r="HA13" s="750"/>
      <c r="HB13" s="750"/>
      <c r="HC13" s="750"/>
      <c r="HD13" s="750"/>
      <c r="HE13" s="750"/>
      <c r="HF13" s="750"/>
      <c r="HG13" s="750"/>
      <c r="HH13" s="750"/>
      <c r="HI13" s="750"/>
      <c r="HJ13" s="750"/>
      <c r="HK13" s="750"/>
      <c r="HL13" s="750"/>
      <c r="HM13" s="750"/>
      <c r="HN13" s="750"/>
      <c r="HO13" s="750"/>
      <c r="HP13" s="750"/>
      <c r="HQ13" s="750"/>
      <c r="HR13" s="586"/>
      <c r="HS13" s="623"/>
      <c r="HT13" s="550"/>
      <c r="HU13" s="550"/>
      <c r="HV13" s="550"/>
      <c r="HW13" s="550"/>
      <c r="HX13" s="550"/>
      <c r="HY13" s="550"/>
      <c r="HZ13" s="623"/>
      <c r="IA13" s="623"/>
      <c r="IB13" s="550"/>
      <c r="IC13" s="550"/>
      <c r="ID13" s="550"/>
      <c r="IE13" s="550"/>
      <c r="IF13" s="550"/>
      <c r="IG13" s="550"/>
      <c r="IH13" s="550"/>
      <c r="II13" s="550"/>
      <c r="IJ13" s="550"/>
      <c r="IK13" s="550"/>
      <c r="IL13" s="550"/>
      <c r="IM13" s="822"/>
    </row>
    <row r="14" spans="1:247" ht="5.25" customHeight="1" x14ac:dyDescent="0.15">
      <c r="A14" s="845"/>
      <c r="B14" s="845"/>
      <c r="C14" s="845"/>
      <c r="D14" s="845"/>
      <c r="E14" s="8"/>
      <c r="F14" s="686"/>
      <c r="G14" s="686"/>
      <c r="H14" s="686"/>
      <c r="I14" s="686"/>
      <c r="J14" s="686"/>
      <c r="K14" s="687"/>
      <c r="L14" s="853"/>
      <c r="M14" s="850"/>
      <c r="N14" s="850"/>
      <c r="O14" s="850"/>
      <c r="P14" s="850"/>
      <c r="Q14" s="850"/>
      <c r="R14" s="850"/>
      <c r="S14" s="850"/>
      <c r="T14" s="850"/>
      <c r="U14" s="850"/>
      <c r="V14" s="850"/>
      <c r="W14" s="850"/>
      <c r="X14" s="850"/>
      <c r="Y14" s="850"/>
      <c r="Z14" s="850"/>
      <c r="AA14" s="850"/>
      <c r="AB14" s="850"/>
      <c r="AC14" s="850"/>
      <c r="AD14" s="850"/>
      <c r="AE14" s="850"/>
      <c r="AF14" s="850"/>
      <c r="AG14" s="850"/>
      <c r="AH14" s="850"/>
      <c r="AI14" s="850"/>
      <c r="AJ14" s="850"/>
      <c r="AK14" s="850"/>
      <c r="AL14" s="850"/>
      <c r="AM14" s="850"/>
      <c r="AN14" s="850"/>
      <c r="AO14" s="850"/>
      <c r="AP14" s="850"/>
      <c r="AQ14" s="850"/>
      <c r="AR14" s="850"/>
      <c r="AS14" s="851"/>
      <c r="AT14" s="846"/>
      <c r="AU14" s="656"/>
      <c r="AV14" s="656"/>
      <c r="AW14" s="656"/>
      <c r="AX14" s="657"/>
      <c r="AY14" s="841"/>
      <c r="AZ14" s="824"/>
      <c r="BA14" s="824"/>
      <c r="BB14" s="824"/>
      <c r="BC14" s="824"/>
      <c r="BD14" s="824"/>
      <c r="BE14" s="824"/>
      <c r="BF14" s="824"/>
      <c r="BG14" s="623"/>
      <c r="BH14" s="623"/>
      <c r="BI14" s="623"/>
      <c r="BJ14" s="824"/>
      <c r="BK14" s="824"/>
      <c r="BL14" s="824"/>
      <c r="BM14" s="623"/>
      <c r="BN14" s="623"/>
      <c r="BO14" s="623"/>
      <c r="BP14" s="824"/>
      <c r="BQ14" s="824"/>
      <c r="BR14" s="824"/>
      <c r="BS14" s="623"/>
      <c r="BT14" s="623"/>
      <c r="BU14" s="623"/>
      <c r="BV14" s="45"/>
      <c r="BW14" s="49"/>
      <c r="BX14" s="828"/>
      <c r="BY14" s="828"/>
      <c r="BZ14" s="828"/>
      <c r="CA14" s="828"/>
      <c r="CB14" s="828"/>
      <c r="CC14" s="828"/>
      <c r="CD14" s="828"/>
      <c r="CE14" s="828"/>
      <c r="CF14" s="828"/>
      <c r="CG14" s="828"/>
      <c r="CH14" s="828"/>
      <c r="CI14" s="829"/>
      <c r="CJ14" s="38"/>
      <c r="CK14" s="688"/>
      <c r="CL14" s="689"/>
      <c r="CM14" s="689"/>
      <c r="CN14" s="689"/>
      <c r="CO14" s="689"/>
      <c r="CP14" s="689"/>
      <c r="CQ14" s="689"/>
      <c r="CR14" s="689"/>
      <c r="CS14" s="689"/>
      <c r="CT14" s="689"/>
      <c r="CU14" s="689"/>
      <c r="CV14" s="689"/>
      <c r="CW14" s="689"/>
      <c r="CX14" s="689"/>
      <c r="CY14" s="689"/>
      <c r="CZ14" s="690"/>
      <c r="DA14" s="688"/>
      <c r="DB14" s="689"/>
      <c r="DC14" s="689"/>
      <c r="DD14" s="689"/>
      <c r="DE14" s="689"/>
      <c r="DF14" s="689"/>
      <c r="DG14" s="689"/>
      <c r="DH14" s="689"/>
      <c r="DI14" s="690"/>
      <c r="DJ14" s="688"/>
      <c r="DK14" s="689"/>
      <c r="DL14" s="689"/>
      <c r="DM14" s="689"/>
      <c r="DN14" s="689"/>
      <c r="DO14" s="689"/>
      <c r="DP14" s="689"/>
      <c r="DQ14" s="689"/>
      <c r="DR14" s="689"/>
      <c r="DS14" s="689"/>
      <c r="DT14" s="689"/>
      <c r="DU14" s="689"/>
      <c r="DV14" s="689"/>
      <c r="DW14" s="689"/>
      <c r="DX14" s="690"/>
      <c r="DY14" s="688"/>
      <c r="DZ14" s="689"/>
      <c r="EA14" s="689"/>
      <c r="EB14" s="689"/>
      <c r="EC14" s="689"/>
      <c r="ED14" s="689"/>
      <c r="EE14" s="689"/>
      <c r="EF14" s="689"/>
      <c r="EG14" s="690"/>
      <c r="EH14" s="82"/>
      <c r="EL14" s="554"/>
      <c r="EM14" s="555"/>
      <c r="EN14" s="555"/>
      <c r="EO14" s="555"/>
      <c r="EP14" s="555"/>
      <c r="EQ14" s="555"/>
      <c r="ER14" s="555"/>
      <c r="ES14" s="555"/>
      <c r="ET14" s="555"/>
      <c r="EU14" s="556"/>
      <c r="EV14" s="554"/>
      <c r="EW14" s="555"/>
      <c r="EX14" s="555"/>
      <c r="EY14" s="555"/>
      <c r="EZ14" s="555"/>
      <c r="FA14" s="555"/>
      <c r="FB14" s="555"/>
      <c r="FC14" s="556"/>
      <c r="FD14" s="563"/>
      <c r="FE14" s="564"/>
      <c r="FF14" s="564"/>
      <c r="FG14" s="564"/>
      <c r="FH14" s="564"/>
      <c r="FI14" s="565"/>
      <c r="FJ14" s="571"/>
      <c r="FK14" s="572"/>
      <c r="FL14" s="572"/>
      <c r="FM14" s="572"/>
      <c r="FN14" s="572"/>
      <c r="FO14" s="572"/>
      <c r="FP14" s="572"/>
      <c r="FQ14" s="572"/>
      <c r="FR14" s="809"/>
      <c r="FS14" s="810"/>
      <c r="FU14" s="749"/>
      <c r="FV14" s="750"/>
      <c r="FW14" s="750"/>
      <c r="FX14" s="750"/>
      <c r="FY14" s="750"/>
      <c r="FZ14" s="750"/>
      <c r="GA14" s="750"/>
      <c r="GB14" s="750"/>
      <c r="GC14" s="750"/>
      <c r="GD14" s="750"/>
      <c r="GE14" s="750"/>
      <c r="GF14" s="750"/>
      <c r="GG14" s="750"/>
      <c r="GH14" s="750"/>
      <c r="GI14" s="820"/>
      <c r="GJ14" s="749"/>
      <c r="GK14" s="750"/>
      <c r="GL14" s="750"/>
      <c r="GM14" s="750"/>
      <c r="GN14" s="750"/>
      <c r="GO14" s="750"/>
      <c r="GP14" s="750"/>
      <c r="GQ14" s="750"/>
      <c r="GR14" s="750"/>
      <c r="GS14" s="750"/>
      <c r="GT14" s="750"/>
      <c r="GU14" s="750"/>
      <c r="GV14" s="750"/>
      <c r="GW14" s="750"/>
      <c r="GX14" s="750"/>
      <c r="GY14" s="750"/>
      <c r="GZ14" s="750"/>
      <c r="HA14" s="750"/>
      <c r="HB14" s="750"/>
      <c r="HC14" s="750"/>
      <c r="HD14" s="750"/>
      <c r="HE14" s="750"/>
      <c r="HF14" s="750"/>
      <c r="HG14" s="750"/>
      <c r="HH14" s="750"/>
      <c r="HI14" s="750"/>
      <c r="HJ14" s="750"/>
      <c r="HK14" s="750"/>
      <c r="HL14" s="750"/>
      <c r="HM14" s="750"/>
      <c r="HN14" s="750"/>
      <c r="HO14" s="750"/>
      <c r="HP14" s="750"/>
      <c r="HQ14" s="750"/>
      <c r="HR14" s="811" t="str">
        <f>IF(条件!$G$31="留学","☑","□")</f>
        <v>□</v>
      </c>
      <c r="HS14" s="812"/>
      <c r="HT14" s="805" t="s">
        <v>361</v>
      </c>
      <c r="HU14" s="805"/>
      <c r="HV14" s="805"/>
      <c r="HW14" s="805"/>
      <c r="HX14" s="805"/>
      <c r="HY14" s="805"/>
      <c r="HZ14" s="812" t="str">
        <f>IF(条件!$G$31="障がい者","☑","□")</f>
        <v>□</v>
      </c>
      <c r="IA14" s="812"/>
      <c r="IB14" s="805" t="s">
        <v>133</v>
      </c>
      <c r="IC14" s="805"/>
      <c r="ID14" s="805"/>
      <c r="IE14" s="805"/>
      <c r="IF14" s="805"/>
      <c r="IG14" s="805"/>
      <c r="IH14" s="805"/>
      <c r="II14" s="99"/>
      <c r="IJ14" s="43"/>
      <c r="IK14" s="18"/>
      <c r="IL14" s="18"/>
      <c r="IM14" s="51"/>
    </row>
    <row r="15" spans="1:247" ht="6" customHeight="1" x14ac:dyDescent="0.15">
      <c r="A15" s="865" t="s">
        <v>194</v>
      </c>
      <c r="B15" s="865"/>
      <c r="C15" s="865" t="s">
        <v>192</v>
      </c>
      <c r="D15" s="865"/>
      <c r="E15" s="8"/>
      <c r="F15" s="634" t="s">
        <v>141</v>
      </c>
      <c r="G15" s="634"/>
      <c r="H15" s="634"/>
      <c r="I15" s="634"/>
      <c r="J15" s="634"/>
      <c r="K15" s="585"/>
      <c r="L15" s="854"/>
      <c r="M15" s="848" t="str">
        <f>IF(個人情報!D11="","",個人情報!D11)</f>
        <v/>
      </c>
      <c r="N15" s="848"/>
      <c r="O15" s="848"/>
      <c r="P15" s="848"/>
      <c r="Q15" s="848"/>
      <c r="R15" s="848"/>
      <c r="S15" s="848"/>
      <c r="T15" s="848"/>
      <c r="U15" s="848"/>
      <c r="V15" s="848"/>
      <c r="W15" s="848"/>
      <c r="X15" s="848"/>
      <c r="Y15" s="848"/>
      <c r="Z15" s="848"/>
      <c r="AA15" s="848"/>
      <c r="AB15" s="848"/>
      <c r="AC15" s="848"/>
      <c r="AD15" s="848"/>
      <c r="AE15" s="848"/>
      <c r="AF15" s="848"/>
      <c r="AG15" s="848"/>
      <c r="AH15" s="848"/>
      <c r="AI15" s="848"/>
      <c r="AJ15" s="848"/>
      <c r="AK15" s="848"/>
      <c r="AL15" s="848"/>
      <c r="AM15" s="848"/>
      <c r="AN15" s="848"/>
      <c r="AO15" s="848"/>
      <c r="AP15" s="848"/>
      <c r="AQ15" s="848"/>
      <c r="AR15" s="848"/>
      <c r="AS15" s="848"/>
      <c r="AT15" s="846"/>
      <c r="AU15" s="656"/>
      <c r="AV15" s="656"/>
      <c r="AW15" s="656"/>
      <c r="AX15" s="657"/>
      <c r="AY15" s="841"/>
      <c r="AZ15" s="824"/>
      <c r="BA15" s="824"/>
      <c r="BB15" s="824"/>
      <c r="BC15" s="824"/>
      <c r="BD15" s="824"/>
      <c r="BE15" s="824"/>
      <c r="BF15" s="824"/>
      <c r="BG15" s="623"/>
      <c r="BH15" s="623"/>
      <c r="BI15" s="623"/>
      <c r="BJ15" s="824"/>
      <c r="BK15" s="824"/>
      <c r="BL15" s="824"/>
      <c r="BM15" s="623"/>
      <c r="BN15" s="623"/>
      <c r="BO15" s="623"/>
      <c r="BP15" s="824"/>
      <c r="BQ15" s="824"/>
      <c r="BR15" s="824"/>
      <c r="BS15" s="623"/>
      <c r="BT15" s="623"/>
      <c r="BU15" s="623"/>
      <c r="BV15" s="45"/>
      <c r="BW15" s="49"/>
      <c r="BX15" s="828"/>
      <c r="BY15" s="828"/>
      <c r="BZ15" s="828"/>
      <c r="CA15" s="828"/>
      <c r="CB15" s="828"/>
      <c r="CC15" s="828"/>
      <c r="CD15" s="828"/>
      <c r="CE15" s="828"/>
      <c r="CF15" s="828"/>
      <c r="CG15" s="828"/>
      <c r="CH15" s="828"/>
      <c r="CI15" s="829"/>
      <c r="CJ15" s="38"/>
      <c r="CK15" s="685"/>
      <c r="CL15" s="686"/>
      <c r="CM15" s="686"/>
      <c r="CN15" s="686"/>
      <c r="CO15" s="686"/>
      <c r="CP15" s="686"/>
      <c r="CQ15" s="686"/>
      <c r="CR15" s="686"/>
      <c r="CS15" s="686"/>
      <c r="CT15" s="686"/>
      <c r="CU15" s="686"/>
      <c r="CV15" s="686"/>
      <c r="CW15" s="686"/>
      <c r="CX15" s="686"/>
      <c r="CY15" s="686"/>
      <c r="CZ15" s="687"/>
      <c r="DA15" s="685"/>
      <c r="DB15" s="686"/>
      <c r="DC15" s="686"/>
      <c r="DD15" s="686"/>
      <c r="DE15" s="686"/>
      <c r="DF15" s="686"/>
      <c r="DG15" s="686"/>
      <c r="DH15" s="686"/>
      <c r="DI15" s="687"/>
      <c r="DJ15" s="685"/>
      <c r="DK15" s="686"/>
      <c r="DL15" s="686"/>
      <c r="DM15" s="686"/>
      <c r="DN15" s="686"/>
      <c r="DO15" s="686"/>
      <c r="DP15" s="686"/>
      <c r="DQ15" s="686"/>
      <c r="DR15" s="686"/>
      <c r="DS15" s="686"/>
      <c r="DT15" s="686"/>
      <c r="DU15" s="686"/>
      <c r="DV15" s="686"/>
      <c r="DW15" s="686"/>
      <c r="DX15" s="687"/>
      <c r="DY15" s="685"/>
      <c r="DZ15" s="686"/>
      <c r="EA15" s="686"/>
      <c r="EB15" s="686"/>
      <c r="EC15" s="686"/>
      <c r="ED15" s="686"/>
      <c r="EE15" s="686"/>
      <c r="EF15" s="686"/>
      <c r="EG15" s="687"/>
      <c r="EH15" s="82"/>
      <c r="EL15" s="554"/>
      <c r="EM15" s="555"/>
      <c r="EN15" s="555"/>
      <c r="EO15" s="555"/>
      <c r="EP15" s="555"/>
      <c r="EQ15" s="555"/>
      <c r="ER15" s="555"/>
      <c r="ES15" s="555"/>
      <c r="ET15" s="555"/>
      <c r="EU15" s="556"/>
      <c r="EV15" s="554"/>
      <c r="EW15" s="555"/>
      <c r="EX15" s="555"/>
      <c r="EY15" s="555"/>
      <c r="EZ15" s="555"/>
      <c r="FA15" s="555"/>
      <c r="FB15" s="555"/>
      <c r="FC15" s="556"/>
      <c r="FD15" s="563"/>
      <c r="FE15" s="564"/>
      <c r="FF15" s="564"/>
      <c r="FG15" s="564"/>
      <c r="FH15" s="564"/>
      <c r="FI15" s="565"/>
      <c r="FJ15" s="571"/>
      <c r="FK15" s="572"/>
      <c r="FL15" s="572"/>
      <c r="FM15" s="572"/>
      <c r="FN15" s="572"/>
      <c r="FO15" s="572"/>
      <c r="FP15" s="572"/>
      <c r="FQ15" s="572"/>
      <c r="FR15" s="18"/>
      <c r="FS15" s="51"/>
      <c r="FU15" s="749"/>
      <c r="FV15" s="750"/>
      <c r="FW15" s="750"/>
      <c r="FX15" s="750"/>
      <c r="FY15" s="750"/>
      <c r="FZ15" s="750"/>
      <c r="GA15" s="750"/>
      <c r="GB15" s="750"/>
      <c r="GC15" s="750"/>
      <c r="GD15" s="750"/>
      <c r="GE15" s="750"/>
      <c r="GF15" s="750"/>
      <c r="GG15" s="750"/>
      <c r="GH15" s="750"/>
      <c r="GI15" s="820"/>
      <c r="GJ15" s="749"/>
      <c r="GK15" s="750"/>
      <c r="GL15" s="750"/>
      <c r="GM15" s="750"/>
      <c r="GN15" s="750"/>
      <c r="GO15" s="750"/>
      <c r="GP15" s="750"/>
      <c r="GQ15" s="750"/>
      <c r="GR15" s="750"/>
      <c r="GS15" s="750"/>
      <c r="GT15" s="750"/>
      <c r="GU15" s="750"/>
      <c r="GV15" s="750"/>
      <c r="GW15" s="750"/>
      <c r="GX15" s="750"/>
      <c r="GY15" s="750"/>
      <c r="GZ15" s="750"/>
      <c r="HA15" s="750"/>
      <c r="HB15" s="750"/>
      <c r="HC15" s="750"/>
      <c r="HD15" s="750"/>
      <c r="HE15" s="750"/>
      <c r="HF15" s="750"/>
      <c r="HG15" s="750"/>
      <c r="HH15" s="750"/>
      <c r="HI15" s="750"/>
      <c r="HJ15" s="750"/>
      <c r="HK15" s="750"/>
      <c r="HL15" s="750"/>
      <c r="HM15" s="750"/>
      <c r="HN15" s="750"/>
      <c r="HO15" s="750"/>
      <c r="HP15" s="750"/>
      <c r="HQ15" s="750"/>
      <c r="HR15" s="811"/>
      <c r="HS15" s="812"/>
      <c r="HT15" s="805"/>
      <c r="HU15" s="805"/>
      <c r="HV15" s="805"/>
      <c r="HW15" s="805"/>
      <c r="HX15" s="805"/>
      <c r="HY15" s="805"/>
      <c r="HZ15" s="812"/>
      <c r="IA15" s="812"/>
      <c r="IB15" s="805"/>
      <c r="IC15" s="805"/>
      <c r="ID15" s="805"/>
      <c r="IE15" s="805"/>
      <c r="IF15" s="805"/>
      <c r="IG15" s="805"/>
      <c r="IH15" s="805"/>
      <c r="II15" s="99"/>
      <c r="IJ15" s="43"/>
      <c r="IK15" s="18"/>
      <c r="IL15" s="18"/>
      <c r="IM15" s="51"/>
    </row>
    <row r="16" spans="1:247" ht="2.25" customHeight="1" x14ac:dyDescent="0.15">
      <c r="A16" s="865"/>
      <c r="B16" s="865"/>
      <c r="C16" s="865"/>
      <c r="D16" s="865"/>
      <c r="E16" s="8"/>
      <c r="F16" s="623"/>
      <c r="G16" s="623"/>
      <c r="H16" s="623"/>
      <c r="I16" s="623"/>
      <c r="J16" s="623"/>
      <c r="K16" s="587"/>
      <c r="L16" s="855"/>
      <c r="M16" s="626"/>
      <c r="N16" s="626"/>
      <c r="O16" s="626"/>
      <c r="P16" s="626"/>
      <c r="Q16" s="626"/>
      <c r="R16" s="626"/>
      <c r="S16" s="626"/>
      <c r="T16" s="626"/>
      <c r="U16" s="626"/>
      <c r="V16" s="626"/>
      <c r="W16" s="626"/>
      <c r="X16" s="626"/>
      <c r="Y16" s="626"/>
      <c r="Z16" s="626"/>
      <c r="AA16" s="626"/>
      <c r="AB16" s="626"/>
      <c r="AC16" s="626"/>
      <c r="AD16" s="626"/>
      <c r="AE16" s="626"/>
      <c r="AF16" s="626"/>
      <c r="AG16" s="626"/>
      <c r="AH16" s="626"/>
      <c r="AI16" s="626"/>
      <c r="AJ16" s="626"/>
      <c r="AK16" s="626"/>
      <c r="AL16" s="626"/>
      <c r="AM16" s="626"/>
      <c r="AN16" s="626"/>
      <c r="AO16" s="626"/>
      <c r="AP16" s="626"/>
      <c r="AQ16" s="626"/>
      <c r="AR16" s="626"/>
      <c r="AS16" s="626"/>
      <c r="AT16" s="804"/>
      <c r="AU16" s="659"/>
      <c r="AV16" s="659"/>
      <c r="AW16" s="659"/>
      <c r="AX16" s="660"/>
      <c r="AY16" s="843"/>
      <c r="AZ16" s="825"/>
      <c r="BA16" s="825"/>
      <c r="BB16" s="825"/>
      <c r="BC16" s="825"/>
      <c r="BD16" s="825"/>
      <c r="BE16" s="825"/>
      <c r="BF16" s="825"/>
      <c r="BG16" s="635"/>
      <c r="BH16" s="635"/>
      <c r="BI16" s="635"/>
      <c r="BJ16" s="825"/>
      <c r="BK16" s="825"/>
      <c r="BL16" s="825"/>
      <c r="BM16" s="635"/>
      <c r="BN16" s="635"/>
      <c r="BO16" s="635"/>
      <c r="BP16" s="825"/>
      <c r="BQ16" s="825"/>
      <c r="BR16" s="825"/>
      <c r="BS16" s="635"/>
      <c r="BT16" s="635"/>
      <c r="BU16" s="635"/>
      <c r="BV16" s="46"/>
      <c r="BW16" s="50"/>
      <c r="BX16" s="830" t="s">
        <v>171</v>
      </c>
      <c r="BY16" s="830"/>
      <c r="BZ16" s="830"/>
      <c r="CA16" s="830"/>
      <c r="CB16" s="830"/>
      <c r="CC16" s="830"/>
      <c r="CD16" s="830"/>
      <c r="CE16" s="830"/>
      <c r="CF16" s="830"/>
      <c r="CG16" s="830"/>
      <c r="CH16" s="830"/>
      <c r="CI16" s="831"/>
      <c r="CJ16" s="56"/>
      <c r="CK16" s="753" t="s">
        <v>11</v>
      </c>
      <c r="CL16" s="754"/>
      <c r="CM16" s="755"/>
      <c r="CN16" s="575" t="s">
        <v>271</v>
      </c>
      <c r="CO16" s="576"/>
      <c r="CP16" s="576"/>
      <c r="CQ16" s="576"/>
      <c r="CR16" s="576"/>
      <c r="CS16" s="576"/>
      <c r="CT16" s="576"/>
      <c r="CU16" s="576"/>
      <c r="CV16" s="576"/>
      <c r="CW16" s="576"/>
      <c r="CX16" s="577"/>
      <c r="CY16" s="584" t="s">
        <v>245</v>
      </c>
      <c r="CZ16" s="585"/>
      <c r="DA16" s="590" t="str">
        <f>IF(営業・農業!E19="","",営業・農業!E19)</f>
        <v/>
      </c>
      <c r="DB16" s="591"/>
      <c r="DC16" s="591"/>
      <c r="DD16" s="591"/>
      <c r="DE16" s="591"/>
      <c r="DF16" s="591"/>
      <c r="DG16" s="591"/>
      <c r="DH16" s="591"/>
      <c r="DI16" s="592"/>
      <c r="DJ16" s="753" t="s">
        <v>289</v>
      </c>
      <c r="DK16" s="754"/>
      <c r="DL16" s="755"/>
      <c r="DM16" s="599" t="s">
        <v>279</v>
      </c>
      <c r="DN16" s="600"/>
      <c r="DO16" s="600"/>
      <c r="DP16" s="600"/>
      <c r="DQ16" s="600"/>
      <c r="DR16" s="600"/>
      <c r="DS16" s="600"/>
      <c r="DT16" s="600"/>
      <c r="DU16" s="600"/>
      <c r="DV16" s="600"/>
      <c r="DW16" s="600"/>
      <c r="DX16" s="601"/>
      <c r="DY16" s="590" t="str">
        <f>IF(営業・農業!E36="","",営業・農業!E36)</f>
        <v>※内訳を入力してください。</v>
      </c>
      <c r="DZ16" s="591"/>
      <c r="EA16" s="591"/>
      <c r="EB16" s="591"/>
      <c r="EC16" s="591"/>
      <c r="ED16" s="591"/>
      <c r="EE16" s="591"/>
      <c r="EF16" s="591"/>
      <c r="EG16" s="592"/>
      <c r="EH16" s="82"/>
      <c r="EL16" s="554"/>
      <c r="EM16" s="555"/>
      <c r="EN16" s="555"/>
      <c r="EO16" s="555"/>
      <c r="EP16" s="555"/>
      <c r="EQ16" s="555"/>
      <c r="ER16" s="555"/>
      <c r="ES16" s="555"/>
      <c r="ET16" s="555"/>
      <c r="EU16" s="556"/>
      <c r="EV16" s="554"/>
      <c r="EW16" s="555"/>
      <c r="EX16" s="555"/>
      <c r="EY16" s="555"/>
      <c r="EZ16" s="555"/>
      <c r="FA16" s="555"/>
      <c r="FB16" s="555"/>
      <c r="FC16" s="556"/>
      <c r="FD16" s="563"/>
      <c r="FE16" s="564"/>
      <c r="FF16" s="564"/>
      <c r="FG16" s="564"/>
      <c r="FH16" s="564"/>
      <c r="FI16" s="565"/>
      <c r="FJ16" s="571"/>
      <c r="FK16" s="572"/>
      <c r="FL16" s="572"/>
      <c r="FM16" s="572"/>
      <c r="FN16" s="572"/>
      <c r="FO16" s="572"/>
      <c r="FP16" s="572"/>
      <c r="FQ16" s="572"/>
      <c r="FR16" s="18"/>
      <c r="FS16" s="51"/>
      <c r="FU16" s="749"/>
      <c r="FV16" s="750"/>
      <c r="FW16" s="750"/>
      <c r="FX16" s="750"/>
      <c r="FY16" s="750"/>
      <c r="FZ16" s="750"/>
      <c r="GA16" s="750"/>
      <c r="GB16" s="750"/>
      <c r="GC16" s="750"/>
      <c r="GD16" s="750"/>
      <c r="GE16" s="750"/>
      <c r="GF16" s="750"/>
      <c r="GG16" s="750"/>
      <c r="GH16" s="750"/>
      <c r="GI16" s="820"/>
      <c r="GJ16" s="749"/>
      <c r="GK16" s="750"/>
      <c r="GL16" s="750"/>
      <c r="GM16" s="750"/>
      <c r="GN16" s="750"/>
      <c r="GO16" s="750"/>
      <c r="GP16" s="750"/>
      <c r="GQ16" s="750"/>
      <c r="GR16" s="750"/>
      <c r="GS16" s="750"/>
      <c r="GT16" s="750"/>
      <c r="GU16" s="750"/>
      <c r="GV16" s="750"/>
      <c r="GW16" s="750"/>
      <c r="GX16" s="750"/>
      <c r="GY16" s="750"/>
      <c r="GZ16" s="750"/>
      <c r="HA16" s="750"/>
      <c r="HB16" s="750"/>
      <c r="HC16" s="750"/>
      <c r="HD16" s="750"/>
      <c r="HE16" s="750"/>
      <c r="HF16" s="750"/>
      <c r="HG16" s="750"/>
      <c r="HH16" s="750"/>
      <c r="HI16" s="750"/>
      <c r="HJ16" s="750"/>
      <c r="HK16" s="750"/>
      <c r="HL16" s="750"/>
      <c r="HM16" s="750"/>
      <c r="HN16" s="750"/>
      <c r="HO16" s="750"/>
      <c r="HP16" s="750"/>
      <c r="HQ16" s="750"/>
      <c r="HR16" s="811"/>
      <c r="HS16" s="812"/>
      <c r="HT16" s="805"/>
      <c r="HU16" s="805"/>
      <c r="HV16" s="805"/>
      <c r="HW16" s="805"/>
      <c r="HX16" s="805"/>
      <c r="HY16" s="805"/>
      <c r="HZ16" s="812"/>
      <c r="IA16" s="812"/>
      <c r="IB16" s="805"/>
      <c r="IC16" s="805"/>
      <c r="ID16" s="805"/>
      <c r="IE16" s="805"/>
      <c r="IF16" s="805"/>
      <c r="IG16" s="805"/>
      <c r="IH16" s="805"/>
      <c r="II16" s="43"/>
      <c r="IJ16" s="43"/>
      <c r="IK16" s="18"/>
      <c r="IL16" s="18"/>
      <c r="IM16" s="51"/>
    </row>
    <row r="17" spans="1:247" ht="6" customHeight="1" x14ac:dyDescent="0.15">
      <c r="A17" s="865"/>
      <c r="B17" s="865"/>
      <c r="C17" s="865"/>
      <c r="D17" s="865"/>
      <c r="E17" s="8"/>
      <c r="F17" s="623"/>
      <c r="G17" s="623"/>
      <c r="H17" s="623"/>
      <c r="I17" s="623"/>
      <c r="J17" s="623"/>
      <c r="K17" s="587"/>
      <c r="L17" s="855"/>
      <c r="M17" s="626"/>
      <c r="N17" s="626"/>
      <c r="O17" s="626"/>
      <c r="P17" s="626"/>
      <c r="Q17" s="626"/>
      <c r="R17" s="626"/>
      <c r="S17" s="626"/>
      <c r="T17" s="626"/>
      <c r="U17" s="626"/>
      <c r="V17" s="626"/>
      <c r="W17" s="626"/>
      <c r="X17" s="626"/>
      <c r="Y17" s="626"/>
      <c r="Z17" s="626"/>
      <c r="AA17" s="626"/>
      <c r="AB17" s="626"/>
      <c r="AC17" s="626"/>
      <c r="AD17" s="626"/>
      <c r="AE17" s="626"/>
      <c r="AF17" s="626"/>
      <c r="AG17" s="626"/>
      <c r="AH17" s="626"/>
      <c r="AI17" s="626"/>
      <c r="AJ17" s="626"/>
      <c r="AK17" s="626"/>
      <c r="AL17" s="626"/>
      <c r="AM17" s="626"/>
      <c r="AN17" s="626"/>
      <c r="AO17" s="626"/>
      <c r="AP17" s="626"/>
      <c r="AQ17" s="626"/>
      <c r="AR17" s="626"/>
      <c r="AS17" s="626"/>
      <c r="AT17" s="801" t="s">
        <v>161</v>
      </c>
      <c r="AU17" s="802"/>
      <c r="AV17" s="802"/>
      <c r="AW17" s="802"/>
      <c r="AX17" s="803"/>
      <c r="AY17" s="847" t="str">
        <f>IF(個人情報!$D$13&amp;個人情報!$H$13&amp;個人情報!$L$13="","",個人情報!$D$13&amp;"－"&amp;個人情報!$H$13&amp;"－"&amp;個人情報!$L$13)</f>
        <v/>
      </c>
      <c r="AZ17" s="823"/>
      <c r="BA17" s="823"/>
      <c r="BB17" s="823"/>
      <c r="BC17" s="823"/>
      <c r="BD17" s="823"/>
      <c r="BE17" s="823"/>
      <c r="BF17" s="823"/>
      <c r="BG17" s="823"/>
      <c r="BH17" s="823"/>
      <c r="BI17" s="823"/>
      <c r="BJ17" s="823"/>
      <c r="BK17" s="823"/>
      <c r="BL17" s="823"/>
      <c r="BM17" s="823"/>
      <c r="BN17" s="823"/>
      <c r="BO17" s="823"/>
      <c r="BP17" s="823"/>
      <c r="BQ17" s="823"/>
      <c r="BR17" s="823"/>
      <c r="BS17" s="823"/>
      <c r="BT17" s="823"/>
      <c r="BU17" s="823"/>
      <c r="BV17" s="823"/>
      <c r="BW17" s="860"/>
      <c r="BX17" s="830"/>
      <c r="BY17" s="830"/>
      <c r="BZ17" s="830"/>
      <c r="CA17" s="830"/>
      <c r="CB17" s="830"/>
      <c r="CC17" s="830"/>
      <c r="CD17" s="830"/>
      <c r="CE17" s="830"/>
      <c r="CF17" s="830"/>
      <c r="CG17" s="830"/>
      <c r="CH17" s="830"/>
      <c r="CI17" s="831"/>
      <c r="CJ17" s="56"/>
      <c r="CK17" s="756"/>
      <c r="CL17" s="757"/>
      <c r="CM17" s="758"/>
      <c r="CN17" s="578"/>
      <c r="CO17" s="579"/>
      <c r="CP17" s="579"/>
      <c r="CQ17" s="579"/>
      <c r="CR17" s="579"/>
      <c r="CS17" s="579"/>
      <c r="CT17" s="579"/>
      <c r="CU17" s="579"/>
      <c r="CV17" s="579"/>
      <c r="CW17" s="579"/>
      <c r="CX17" s="580"/>
      <c r="CY17" s="586"/>
      <c r="CZ17" s="587"/>
      <c r="DA17" s="593"/>
      <c r="DB17" s="594"/>
      <c r="DC17" s="594"/>
      <c r="DD17" s="594"/>
      <c r="DE17" s="594"/>
      <c r="DF17" s="594"/>
      <c r="DG17" s="594"/>
      <c r="DH17" s="594"/>
      <c r="DI17" s="595"/>
      <c r="DJ17" s="756"/>
      <c r="DK17" s="757"/>
      <c r="DL17" s="758"/>
      <c r="DM17" s="602"/>
      <c r="DN17" s="603"/>
      <c r="DO17" s="603"/>
      <c r="DP17" s="603"/>
      <c r="DQ17" s="603"/>
      <c r="DR17" s="603"/>
      <c r="DS17" s="603"/>
      <c r="DT17" s="603"/>
      <c r="DU17" s="603"/>
      <c r="DV17" s="603"/>
      <c r="DW17" s="603"/>
      <c r="DX17" s="604"/>
      <c r="DY17" s="593"/>
      <c r="DZ17" s="594"/>
      <c r="EA17" s="594"/>
      <c r="EB17" s="594"/>
      <c r="EC17" s="594"/>
      <c r="ED17" s="594"/>
      <c r="EE17" s="594"/>
      <c r="EF17" s="594"/>
      <c r="EG17" s="595"/>
      <c r="EH17" s="82"/>
      <c r="EL17" s="557"/>
      <c r="EM17" s="558"/>
      <c r="EN17" s="558"/>
      <c r="EO17" s="558"/>
      <c r="EP17" s="558"/>
      <c r="EQ17" s="558"/>
      <c r="ER17" s="558"/>
      <c r="ES17" s="558"/>
      <c r="ET17" s="558"/>
      <c r="EU17" s="559"/>
      <c r="EV17" s="557"/>
      <c r="EW17" s="558"/>
      <c r="EX17" s="558"/>
      <c r="EY17" s="558"/>
      <c r="EZ17" s="558"/>
      <c r="FA17" s="558"/>
      <c r="FB17" s="558"/>
      <c r="FC17" s="559"/>
      <c r="FD17" s="566"/>
      <c r="FE17" s="567"/>
      <c r="FF17" s="567"/>
      <c r="FG17" s="567"/>
      <c r="FH17" s="567"/>
      <c r="FI17" s="568"/>
      <c r="FJ17" s="573"/>
      <c r="FK17" s="574"/>
      <c r="FL17" s="574"/>
      <c r="FM17" s="574"/>
      <c r="FN17" s="574"/>
      <c r="FO17" s="574"/>
      <c r="FP17" s="574"/>
      <c r="FQ17" s="574"/>
      <c r="FR17" s="19"/>
      <c r="FS17" s="52"/>
      <c r="FU17" s="751"/>
      <c r="FV17" s="752"/>
      <c r="FW17" s="752"/>
      <c r="FX17" s="752"/>
      <c r="FY17" s="752"/>
      <c r="FZ17" s="752"/>
      <c r="GA17" s="752"/>
      <c r="GB17" s="752"/>
      <c r="GC17" s="752"/>
      <c r="GD17" s="752"/>
      <c r="GE17" s="752"/>
      <c r="GF17" s="752"/>
      <c r="GG17" s="752"/>
      <c r="GH17" s="752"/>
      <c r="GI17" s="821"/>
      <c r="GJ17" s="751"/>
      <c r="GK17" s="752"/>
      <c r="GL17" s="752"/>
      <c r="GM17" s="752"/>
      <c r="GN17" s="752"/>
      <c r="GO17" s="752"/>
      <c r="GP17" s="752"/>
      <c r="GQ17" s="752"/>
      <c r="GR17" s="752"/>
      <c r="GS17" s="752"/>
      <c r="GT17" s="752"/>
      <c r="GU17" s="752"/>
      <c r="GV17" s="752"/>
      <c r="GW17" s="752"/>
      <c r="GX17" s="752"/>
      <c r="GY17" s="752"/>
      <c r="GZ17" s="752"/>
      <c r="HA17" s="752"/>
      <c r="HB17" s="752"/>
      <c r="HC17" s="752"/>
      <c r="HD17" s="752"/>
      <c r="HE17" s="752"/>
      <c r="HF17" s="752"/>
      <c r="HG17" s="752"/>
      <c r="HH17" s="752"/>
      <c r="HI17" s="752"/>
      <c r="HJ17" s="752"/>
      <c r="HK17" s="752"/>
      <c r="HL17" s="752"/>
      <c r="HM17" s="752"/>
      <c r="HN17" s="752"/>
      <c r="HO17" s="752"/>
      <c r="HP17" s="752"/>
      <c r="HQ17" s="752"/>
      <c r="HR17" s="586" t="str">
        <f>IF(条件!$G$31="38万円以上の送金","☑","□")</f>
        <v>□</v>
      </c>
      <c r="HS17" s="623"/>
      <c r="HT17" s="550" t="s">
        <v>355</v>
      </c>
      <c r="HU17" s="550"/>
      <c r="HV17" s="550"/>
      <c r="HW17" s="550"/>
      <c r="HX17" s="550"/>
      <c r="HY17" s="550"/>
      <c r="HZ17" s="550"/>
      <c r="IA17" s="550"/>
      <c r="IB17" s="550"/>
      <c r="IC17" s="550"/>
      <c r="ID17" s="550"/>
      <c r="IE17" s="550"/>
      <c r="IF17" s="550"/>
      <c r="IG17" s="45"/>
      <c r="IH17" s="43"/>
      <c r="II17" s="43"/>
      <c r="IJ17" s="43"/>
      <c r="IK17" s="18"/>
      <c r="IL17" s="18"/>
      <c r="IM17" s="51"/>
    </row>
    <row r="18" spans="1:247" ht="6" customHeight="1" x14ac:dyDescent="0.15">
      <c r="A18" s="865"/>
      <c r="B18" s="865"/>
      <c r="C18" s="865"/>
      <c r="D18" s="865"/>
      <c r="E18" s="8"/>
      <c r="F18" s="623"/>
      <c r="G18" s="623"/>
      <c r="H18" s="623"/>
      <c r="I18" s="623"/>
      <c r="J18" s="623"/>
      <c r="K18" s="587"/>
      <c r="L18" s="855"/>
      <c r="M18" s="626"/>
      <c r="N18" s="626"/>
      <c r="O18" s="626"/>
      <c r="P18" s="626"/>
      <c r="Q18" s="626"/>
      <c r="R18" s="626"/>
      <c r="S18" s="626"/>
      <c r="T18" s="626"/>
      <c r="U18" s="626"/>
      <c r="V18" s="626"/>
      <c r="W18" s="626"/>
      <c r="X18" s="626"/>
      <c r="Y18" s="626"/>
      <c r="Z18" s="626"/>
      <c r="AA18" s="626"/>
      <c r="AB18" s="626"/>
      <c r="AC18" s="626"/>
      <c r="AD18" s="626"/>
      <c r="AE18" s="626"/>
      <c r="AF18" s="626"/>
      <c r="AG18" s="626"/>
      <c r="AH18" s="626"/>
      <c r="AI18" s="626"/>
      <c r="AJ18" s="626"/>
      <c r="AK18" s="626"/>
      <c r="AL18" s="626"/>
      <c r="AM18" s="626"/>
      <c r="AN18" s="626"/>
      <c r="AO18" s="626"/>
      <c r="AP18" s="626"/>
      <c r="AQ18" s="626"/>
      <c r="AR18" s="626"/>
      <c r="AS18" s="626"/>
      <c r="AT18" s="846"/>
      <c r="AU18" s="656"/>
      <c r="AV18" s="656"/>
      <c r="AW18" s="656"/>
      <c r="AX18" s="657"/>
      <c r="AY18" s="841"/>
      <c r="AZ18" s="824"/>
      <c r="BA18" s="824"/>
      <c r="BB18" s="824"/>
      <c r="BC18" s="824"/>
      <c r="BD18" s="824"/>
      <c r="BE18" s="824"/>
      <c r="BF18" s="824"/>
      <c r="BG18" s="824"/>
      <c r="BH18" s="824"/>
      <c r="BI18" s="824"/>
      <c r="BJ18" s="824"/>
      <c r="BK18" s="824"/>
      <c r="BL18" s="824"/>
      <c r="BM18" s="824"/>
      <c r="BN18" s="824"/>
      <c r="BO18" s="824"/>
      <c r="BP18" s="824"/>
      <c r="BQ18" s="824"/>
      <c r="BR18" s="824"/>
      <c r="BS18" s="824"/>
      <c r="BT18" s="824"/>
      <c r="BU18" s="824"/>
      <c r="BV18" s="824"/>
      <c r="BW18" s="861"/>
      <c r="BX18" s="830"/>
      <c r="BY18" s="830"/>
      <c r="BZ18" s="830"/>
      <c r="CA18" s="830"/>
      <c r="CB18" s="830"/>
      <c r="CC18" s="830"/>
      <c r="CD18" s="830"/>
      <c r="CE18" s="830"/>
      <c r="CF18" s="830"/>
      <c r="CG18" s="830"/>
      <c r="CH18" s="830"/>
      <c r="CI18" s="831"/>
      <c r="CJ18" s="56"/>
      <c r="CK18" s="756"/>
      <c r="CL18" s="757"/>
      <c r="CM18" s="758"/>
      <c r="CN18" s="581"/>
      <c r="CO18" s="582"/>
      <c r="CP18" s="582"/>
      <c r="CQ18" s="582"/>
      <c r="CR18" s="582"/>
      <c r="CS18" s="582"/>
      <c r="CT18" s="582"/>
      <c r="CU18" s="582"/>
      <c r="CV18" s="582"/>
      <c r="CW18" s="582"/>
      <c r="CX18" s="583"/>
      <c r="CY18" s="588"/>
      <c r="CZ18" s="589"/>
      <c r="DA18" s="596"/>
      <c r="DB18" s="597"/>
      <c r="DC18" s="597"/>
      <c r="DD18" s="597"/>
      <c r="DE18" s="597"/>
      <c r="DF18" s="597"/>
      <c r="DG18" s="597"/>
      <c r="DH18" s="597"/>
      <c r="DI18" s="598"/>
      <c r="DJ18" s="756"/>
      <c r="DK18" s="757"/>
      <c r="DL18" s="758"/>
      <c r="DM18" s="605"/>
      <c r="DN18" s="606"/>
      <c r="DO18" s="606"/>
      <c r="DP18" s="606"/>
      <c r="DQ18" s="606"/>
      <c r="DR18" s="606"/>
      <c r="DS18" s="606"/>
      <c r="DT18" s="606"/>
      <c r="DU18" s="606"/>
      <c r="DV18" s="606"/>
      <c r="DW18" s="606"/>
      <c r="DX18" s="607"/>
      <c r="DY18" s="596"/>
      <c r="DZ18" s="597"/>
      <c r="EA18" s="597"/>
      <c r="EB18" s="597"/>
      <c r="EC18" s="597"/>
      <c r="ED18" s="597"/>
      <c r="EE18" s="597"/>
      <c r="EF18" s="597"/>
      <c r="EG18" s="598"/>
      <c r="EH18" s="82"/>
      <c r="EL18" s="544" t="s">
        <v>125</v>
      </c>
      <c r="EM18" s="545"/>
      <c r="EN18" s="545"/>
      <c r="EO18" s="545"/>
      <c r="EP18" s="545"/>
      <c r="EQ18" s="545"/>
      <c r="ER18" s="545"/>
      <c r="ES18" s="546"/>
      <c r="ET18" s="1610"/>
      <c r="EU18" s="1611"/>
      <c r="EV18" s="1611"/>
      <c r="EW18" s="1611"/>
      <c r="EX18" s="1611"/>
      <c r="EY18" s="1611"/>
      <c r="EZ18" s="1611"/>
      <c r="FA18" s="1611"/>
      <c r="FB18" s="1611"/>
      <c r="FC18" s="1611"/>
      <c r="FD18" s="1611"/>
      <c r="FE18" s="1611"/>
      <c r="FF18" s="1611"/>
      <c r="FG18" s="1611"/>
      <c r="FH18" s="1611"/>
      <c r="FI18" s="1611"/>
      <c r="FJ18" s="1611"/>
      <c r="FK18" s="1611"/>
      <c r="FL18" s="1611"/>
      <c r="FM18" s="1611"/>
      <c r="FN18" s="1611"/>
      <c r="FO18" s="1611"/>
      <c r="FP18" s="1611"/>
      <c r="FQ18" s="1611"/>
      <c r="FR18" s="1611"/>
      <c r="FS18" s="1612"/>
      <c r="FU18" s="608" t="s">
        <v>360</v>
      </c>
      <c r="FV18" s="609"/>
      <c r="FW18" s="609"/>
      <c r="FX18" s="609"/>
      <c r="FY18" s="609"/>
      <c r="FZ18" s="609"/>
      <c r="GA18" s="609"/>
      <c r="GB18" s="609"/>
      <c r="GC18" s="609"/>
      <c r="GD18" s="609"/>
      <c r="GE18" s="609"/>
      <c r="GF18" s="609"/>
      <c r="GG18" s="609"/>
      <c r="GH18" s="609"/>
      <c r="GI18" s="610"/>
      <c r="GJ18" s="1742" t="str">
        <f>IF(条件!F31="","",ASC(条件!F31))</f>
        <v/>
      </c>
      <c r="GK18" s="1743"/>
      <c r="GL18" s="1743"/>
      <c r="GM18" s="1743"/>
      <c r="GN18" s="1743"/>
      <c r="GO18" s="1743"/>
      <c r="GP18" s="1743"/>
      <c r="GQ18" s="1743"/>
      <c r="GR18" s="1743"/>
      <c r="GS18" s="1743"/>
      <c r="GT18" s="1743"/>
      <c r="GU18" s="1743"/>
      <c r="GV18" s="1743"/>
      <c r="GW18" s="1743"/>
      <c r="GX18" s="1743"/>
      <c r="GY18" s="1743"/>
      <c r="GZ18" s="1743"/>
      <c r="HA18" s="1743"/>
      <c r="HB18" s="1743"/>
      <c r="HC18" s="1743"/>
      <c r="HD18" s="1743"/>
      <c r="HE18" s="1743"/>
      <c r="HF18" s="1743"/>
      <c r="HG18" s="1743"/>
      <c r="HH18" s="1743"/>
      <c r="HI18" s="1743"/>
      <c r="HJ18" s="1743"/>
      <c r="HK18" s="1743"/>
      <c r="HL18" s="1743"/>
      <c r="HM18" s="1743"/>
      <c r="HN18" s="1743"/>
      <c r="HO18" s="1743"/>
      <c r="HP18" s="1743"/>
      <c r="HQ18" s="1823"/>
      <c r="HR18" s="586"/>
      <c r="HS18" s="623"/>
      <c r="HT18" s="550"/>
      <c r="HU18" s="550"/>
      <c r="HV18" s="550"/>
      <c r="HW18" s="550"/>
      <c r="HX18" s="550"/>
      <c r="HY18" s="550"/>
      <c r="HZ18" s="550"/>
      <c r="IA18" s="550"/>
      <c r="IB18" s="550"/>
      <c r="IC18" s="550"/>
      <c r="ID18" s="550"/>
      <c r="IE18" s="550"/>
      <c r="IF18" s="550"/>
      <c r="IG18" s="45"/>
      <c r="IH18" s="43"/>
      <c r="II18" s="43"/>
      <c r="IJ18" s="43"/>
      <c r="IK18" s="18"/>
      <c r="IL18" s="18"/>
      <c r="IM18" s="51"/>
    </row>
    <row r="19" spans="1:247" ht="6" customHeight="1" thickBot="1" x14ac:dyDescent="0.2">
      <c r="A19" s="865"/>
      <c r="B19" s="865"/>
      <c r="C19" s="865"/>
      <c r="D19" s="865"/>
      <c r="E19" s="8"/>
      <c r="F19" s="623"/>
      <c r="G19" s="623"/>
      <c r="H19" s="623"/>
      <c r="I19" s="623"/>
      <c r="J19" s="623"/>
      <c r="K19" s="587"/>
      <c r="L19" s="855"/>
      <c r="M19" s="626"/>
      <c r="N19" s="626"/>
      <c r="O19" s="626"/>
      <c r="P19" s="626"/>
      <c r="Q19" s="626"/>
      <c r="R19" s="626"/>
      <c r="S19" s="626"/>
      <c r="T19" s="626"/>
      <c r="U19" s="626"/>
      <c r="V19" s="626"/>
      <c r="W19" s="626"/>
      <c r="X19" s="626"/>
      <c r="Y19" s="626"/>
      <c r="Z19" s="626"/>
      <c r="AA19" s="626"/>
      <c r="AB19" s="626"/>
      <c r="AC19" s="626"/>
      <c r="AD19" s="626"/>
      <c r="AE19" s="626"/>
      <c r="AF19" s="626"/>
      <c r="AG19" s="626"/>
      <c r="AH19" s="626"/>
      <c r="AI19" s="626"/>
      <c r="AJ19" s="626"/>
      <c r="AK19" s="626"/>
      <c r="AL19" s="626"/>
      <c r="AM19" s="626"/>
      <c r="AN19" s="626"/>
      <c r="AO19" s="626"/>
      <c r="AP19" s="626"/>
      <c r="AQ19" s="626"/>
      <c r="AR19" s="626"/>
      <c r="AS19" s="626"/>
      <c r="AT19" s="857"/>
      <c r="AU19" s="858"/>
      <c r="AV19" s="858"/>
      <c r="AW19" s="858"/>
      <c r="AX19" s="859"/>
      <c r="AY19" s="862"/>
      <c r="AZ19" s="863"/>
      <c r="BA19" s="863"/>
      <c r="BB19" s="863"/>
      <c r="BC19" s="863"/>
      <c r="BD19" s="863"/>
      <c r="BE19" s="863"/>
      <c r="BF19" s="863"/>
      <c r="BG19" s="863"/>
      <c r="BH19" s="863"/>
      <c r="BI19" s="863"/>
      <c r="BJ19" s="863"/>
      <c r="BK19" s="863"/>
      <c r="BL19" s="863"/>
      <c r="BM19" s="863"/>
      <c r="BN19" s="863"/>
      <c r="BO19" s="863"/>
      <c r="BP19" s="863"/>
      <c r="BQ19" s="863"/>
      <c r="BR19" s="863"/>
      <c r="BS19" s="863"/>
      <c r="BT19" s="863"/>
      <c r="BU19" s="863"/>
      <c r="BV19" s="863"/>
      <c r="BW19" s="864"/>
      <c r="BX19" s="830"/>
      <c r="BY19" s="830"/>
      <c r="BZ19" s="830"/>
      <c r="CA19" s="830"/>
      <c r="CB19" s="830"/>
      <c r="CC19" s="830"/>
      <c r="CD19" s="830"/>
      <c r="CE19" s="830"/>
      <c r="CF19" s="830"/>
      <c r="CG19" s="830"/>
      <c r="CH19" s="830"/>
      <c r="CI19" s="831"/>
      <c r="CJ19" s="56"/>
      <c r="CK19" s="756"/>
      <c r="CL19" s="757"/>
      <c r="CM19" s="758"/>
      <c r="CN19" s="614" t="str">
        <f>IF(営業・農業!C20="","",営業・農業!C20)</f>
        <v/>
      </c>
      <c r="CO19" s="615"/>
      <c r="CP19" s="615"/>
      <c r="CQ19" s="615"/>
      <c r="CR19" s="615"/>
      <c r="CS19" s="615"/>
      <c r="CT19" s="615"/>
      <c r="CU19" s="615"/>
      <c r="CV19" s="615"/>
      <c r="CW19" s="615"/>
      <c r="CX19" s="616"/>
      <c r="CY19" s="584" t="s">
        <v>248</v>
      </c>
      <c r="CZ19" s="585"/>
      <c r="DA19" s="590" t="str">
        <f>IF(営業・農業!E20="","",営業・農業!E20)</f>
        <v/>
      </c>
      <c r="DB19" s="591"/>
      <c r="DC19" s="591"/>
      <c r="DD19" s="591"/>
      <c r="DE19" s="591"/>
      <c r="DF19" s="591"/>
      <c r="DG19" s="591"/>
      <c r="DH19" s="591"/>
      <c r="DI19" s="592"/>
      <c r="DJ19" s="756"/>
      <c r="DK19" s="757"/>
      <c r="DL19" s="758"/>
      <c r="DM19" s="599" t="s">
        <v>290</v>
      </c>
      <c r="DN19" s="600"/>
      <c r="DO19" s="600"/>
      <c r="DP19" s="600"/>
      <c r="DQ19" s="600"/>
      <c r="DR19" s="600"/>
      <c r="DS19" s="600"/>
      <c r="DT19" s="600"/>
      <c r="DU19" s="600"/>
      <c r="DV19" s="600"/>
      <c r="DW19" s="600"/>
      <c r="DX19" s="601"/>
      <c r="DY19" s="590" t="str">
        <f>IF(営業・農業!E37="","",営業・農業!E37)</f>
        <v/>
      </c>
      <c r="DZ19" s="591"/>
      <c r="EA19" s="591"/>
      <c r="EB19" s="591"/>
      <c r="EC19" s="591"/>
      <c r="ED19" s="591"/>
      <c r="EE19" s="591"/>
      <c r="EF19" s="591"/>
      <c r="EG19" s="592"/>
      <c r="EH19" s="82"/>
      <c r="EL19" s="547"/>
      <c r="EM19" s="548"/>
      <c r="EN19" s="548"/>
      <c r="EO19" s="548"/>
      <c r="EP19" s="548"/>
      <c r="EQ19" s="548"/>
      <c r="ER19" s="548"/>
      <c r="ES19" s="549"/>
      <c r="ET19" s="1613"/>
      <c r="EU19" s="1614"/>
      <c r="EV19" s="1614"/>
      <c r="EW19" s="1614"/>
      <c r="EX19" s="1614"/>
      <c r="EY19" s="1614"/>
      <c r="EZ19" s="1614"/>
      <c r="FA19" s="1614"/>
      <c r="FB19" s="1614"/>
      <c r="FC19" s="1614"/>
      <c r="FD19" s="1614"/>
      <c r="FE19" s="1614"/>
      <c r="FF19" s="1614"/>
      <c r="FG19" s="1614"/>
      <c r="FH19" s="1614"/>
      <c r="FI19" s="1614"/>
      <c r="FJ19" s="1614"/>
      <c r="FK19" s="1614"/>
      <c r="FL19" s="1614"/>
      <c r="FM19" s="1614"/>
      <c r="FN19" s="1614"/>
      <c r="FO19" s="1614"/>
      <c r="FP19" s="1614"/>
      <c r="FQ19" s="1614"/>
      <c r="FR19" s="1614"/>
      <c r="FS19" s="1615"/>
      <c r="FU19" s="611"/>
      <c r="FV19" s="612"/>
      <c r="FW19" s="612"/>
      <c r="FX19" s="612"/>
      <c r="FY19" s="612"/>
      <c r="FZ19" s="612"/>
      <c r="GA19" s="612"/>
      <c r="GB19" s="612"/>
      <c r="GC19" s="612"/>
      <c r="GD19" s="612"/>
      <c r="GE19" s="612"/>
      <c r="GF19" s="612"/>
      <c r="GG19" s="612"/>
      <c r="GH19" s="612"/>
      <c r="GI19" s="613"/>
      <c r="GJ19" s="1747"/>
      <c r="GK19" s="1748"/>
      <c r="GL19" s="1748"/>
      <c r="GM19" s="1748"/>
      <c r="GN19" s="1748"/>
      <c r="GO19" s="1748"/>
      <c r="GP19" s="1748"/>
      <c r="GQ19" s="1748"/>
      <c r="GR19" s="1748"/>
      <c r="GS19" s="1748"/>
      <c r="GT19" s="1748"/>
      <c r="GU19" s="1748"/>
      <c r="GV19" s="1748"/>
      <c r="GW19" s="1748"/>
      <c r="GX19" s="1748"/>
      <c r="GY19" s="1748"/>
      <c r="GZ19" s="1748"/>
      <c r="HA19" s="1748"/>
      <c r="HB19" s="1748"/>
      <c r="HC19" s="1748"/>
      <c r="HD19" s="1748"/>
      <c r="HE19" s="1748"/>
      <c r="HF19" s="1748"/>
      <c r="HG19" s="1748"/>
      <c r="HH19" s="1748"/>
      <c r="HI19" s="1748"/>
      <c r="HJ19" s="1748"/>
      <c r="HK19" s="1748"/>
      <c r="HL19" s="1748"/>
      <c r="HM19" s="1748"/>
      <c r="HN19" s="1748"/>
      <c r="HO19" s="1748"/>
      <c r="HP19" s="1748"/>
      <c r="HQ19" s="1749"/>
      <c r="HR19" s="95"/>
      <c r="HS19" s="98"/>
      <c r="HT19" s="43"/>
      <c r="HU19" s="43"/>
      <c r="HV19" s="43"/>
      <c r="HW19" s="43"/>
      <c r="HX19" s="43"/>
      <c r="HY19" s="43"/>
      <c r="HZ19" s="43"/>
      <c r="IA19" s="43"/>
      <c r="IB19" s="43"/>
      <c r="IC19" s="43"/>
      <c r="ID19" s="43"/>
      <c r="IE19" s="43"/>
      <c r="IF19" s="43"/>
      <c r="IG19" s="43"/>
      <c r="IH19" s="43"/>
      <c r="II19" s="43"/>
      <c r="IJ19" s="43"/>
      <c r="IK19" s="18"/>
      <c r="IL19" s="18"/>
      <c r="IM19" s="51"/>
    </row>
    <row r="20" spans="1:247" ht="6" customHeight="1" x14ac:dyDescent="0.15">
      <c r="A20" s="865"/>
      <c r="B20" s="865"/>
      <c r="C20" s="865"/>
      <c r="D20" s="865"/>
      <c r="E20" s="8"/>
      <c r="F20" s="623"/>
      <c r="G20" s="623"/>
      <c r="H20" s="623"/>
      <c r="I20" s="623"/>
      <c r="J20" s="623"/>
      <c r="K20" s="587"/>
      <c r="L20" s="855"/>
      <c r="M20" s="626"/>
      <c r="N20" s="626"/>
      <c r="O20" s="626"/>
      <c r="P20" s="626"/>
      <c r="Q20" s="626"/>
      <c r="R20" s="626"/>
      <c r="S20" s="626"/>
      <c r="T20" s="626"/>
      <c r="U20" s="626"/>
      <c r="V20" s="626"/>
      <c r="W20" s="626"/>
      <c r="X20" s="626"/>
      <c r="Y20" s="626"/>
      <c r="Z20" s="626"/>
      <c r="AA20" s="626"/>
      <c r="AB20" s="626"/>
      <c r="AC20" s="626"/>
      <c r="AD20" s="626"/>
      <c r="AE20" s="626"/>
      <c r="AF20" s="626"/>
      <c r="AG20" s="626"/>
      <c r="AH20" s="626"/>
      <c r="AI20" s="626"/>
      <c r="AJ20" s="626"/>
      <c r="AK20" s="626"/>
      <c r="AL20" s="626"/>
      <c r="AM20" s="626"/>
      <c r="AN20" s="626"/>
      <c r="AO20" s="626"/>
      <c r="AP20" s="626"/>
      <c r="AQ20" s="626"/>
      <c r="AR20" s="626"/>
      <c r="AS20" s="626"/>
      <c r="AT20" s="652" t="s">
        <v>110</v>
      </c>
      <c r="AU20" s="653"/>
      <c r="AV20" s="653"/>
      <c r="AW20" s="653"/>
      <c r="AX20" s="654"/>
      <c r="AY20" s="838"/>
      <c r="AZ20" s="839"/>
      <c r="BA20" s="839"/>
      <c r="BB20" s="839"/>
      <c r="BC20" s="839"/>
      <c r="BD20" s="839"/>
      <c r="BE20" s="839"/>
      <c r="BF20" s="839"/>
      <c r="BG20" s="839"/>
      <c r="BH20" s="839"/>
      <c r="BI20" s="839"/>
      <c r="BJ20" s="839"/>
      <c r="BK20" s="839"/>
      <c r="BL20" s="839"/>
      <c r="BM20" s="839"/>
      <c r="BN20" s="839"/>
      <c r="BO20" s="839"/>
      <c r="BP20" s="839"/>
      <c r="BQ20" s="839"/>
      <c r="BR20" s="839"/>
      <c r="BS20" s="839"/>
      <c r="BT20" s="839"/>
      <c r="BU20" s="839"/>
      <c r="BV20" s="839"/>
      <c r="BW20" s="840"/>
      <c r="BX20" s="830"/>
      <c r="BY20" s="830"/>
      <c r="BZ20" s="830"/>
      <c r="CA20" s="830"/>
      <c r="CB20" s="830"/>
      <c r="CC20" s="830"/>
      <c r="CD20" s="830"/>
      <c r="CE20" s="830"/>
      <c r="CF20" s="830"/>
      <c r="CG20" s="830"/>
      <c r="CH20" s="830"/>
      <c r="CI20" s="831"/>
      <c r="CJ20" s="56"/>
      <c r="CK20" s="756"/>
      <c r="CL20" s="757"/>
      <c r="CM20" s="758"/>
      <c r="CN20" s="617"/>
      <c r="CO20" s="618"/>
      <c r="CP20" s="618"/>
      <c r="CQ20" s="618"/>
      <c r="CR20" s="618"/>
      <c r="CS20" s="618"/>
      <c r="CT20" s="618"/>
      <c r="CU20" s="618"/>
      <c r="CV20" s="618"/>
      <c r="CW20" s="618"/>
      <c r="CX20" s="619"/>
      <c r="CY20" s="586"/>
      <c r="CZ20" s="587"/>
      <c r="DA20" s="593"/>
      <c r="DB20" s="594"/>
      <c r="DC20" s="594"/>
      <c r="DD20" s="594"/>
      <c r="DE20" s="594"/>
      <c r="DF20" s="594"/>
      <c r="DG20" s="594"/>
      <c r="DH20" s="594"/>
      <c r="DI20" s="595"/>
      <c r="DJ20" s="756"/>
      <c r="DK20" s="757"/>
      <c r="DL20" s="758"/>
      <c r="DM20" s="602"/>
      <c r="DN20" s="603"/>
      <c r="DO20" s="603"/>
      <c r="DP20" s="603"/>
      <c r="DQ20" s="603"/>
      <c r="DR20" s="603"/>
      <c r="DS20" s="603"/>
      <c r="DT20" s="603"/>
      <c r="DU20" s="603"/>
      <c r="DV20" s="603"/>
      <c r="DW20" s="603"/>
      <c r="DX20" s="604"/>
      <c r="DY20" s="593"/>
      <c r="DZ20" s="594"/>
      <c r="EA20" s="594"/>
      <c r="EB20" s="594"/>
      <c r="EC20" s="594"/>
      <c r="ED20" s="594"/>
      <c r="EE20" s="594"/>
      <c r="EF20" s="594"/>
      <c r="EG20" s="595"/>
      <c r="EH20" s="82"/>
      <c r="EL20" s="551" t="str">
        <f>IF(営業・農業!L34="","",営業・農業!L34)</f>
        <v/>
      </c>
      <c r="EM20" s="552"/>
      <c r="EN20" s="552"/>
      <c r="EO20" s="552"/>
      <c r="EP20" s="552"/>
      <c r="EQ20" s="552"/>
      <c r="ER20" s="552"/>
      <c r="ES20" s="552"/>
      <c r="ET20" s="552"/>
      <c r="EU20" s="553"/>
      <c r="EV20" s="551" t="str">
        <f>IF(営業・農業!K34="","",営業・農業!K34)</f>
        <v/>
      </c>
      <c r="EW20" s="552"/>
      <c r="EX20" s="552"/>
      <c r="EY20" s="552"/>
      <c r="EZ20" s="552"/>
      <c r="FA20" s="552"/>
      <c r="FB20" s="552"/>
      <c r="FC20" s="553"/>
      <c r="FD20" s="560" t="str">
        <f>IF(営業・農業!N34="","",営業・農業!N34)</f>
        <v/>
      </c>
      <c r="FE20" s="561"/>
      <c r="FF20" s="561"/>
      <c r="FG20" s="561"/>
      <c r="FH20" s="561"/>
      <c r="FI20" s="562"/>
      <c r="FJ20" s="569" t="str">
        <f>IF(営業・農業!O34="","",営業・農業!O34)</f>
        <v/>
      </c>
      <c r="FK20" s="570"/>
      <c r="FL20" s="570"/>
      <c r="FM20" s="570"/>
      <c r="FN20" s="570"/>
      <c r="FO20" s="570"/>
      <c r="FP20" s="570"/>
      <c r="FQ20" s="570"/>
      <c r="FR20" s="807" t="s">
        <v>214</v>
      </c>
      <c r="FS20" s="808"/>
      <c r="FU20" s="762" t="str">
        <f>IF(条件!D32="","",条件!D32)</f>
        <v/>
      </c>
      <c r="FV20" s="763"/>
      <c r="FW20" s="763"/>
      <c r="FX20" s="763"/>
      <c r="FY20" s="763"/>
      <c r="FZ20" s="763"/>
      <c r="GA20" s="763"/>
      <c r="GB20" s="763"/>
      <c r="GC20" s="763"/>
      <c r="GD20" s="763"/>
      <c r="GE20" s="763"/>
      <c r="GF20" s="763"/>
      <c r="GG20" s="763"/>
      <c r="GH20" s="763"/>
      <c r="GI20" s="764"/>
      <c r="GJ20" s="762" t="str">
        <f>IF(条件!E32="","",条件!E32)</f>
        <v/>
      </c>
      <c r="GK20" s="763"/>
      <c r="GL20" s="763"/>
      <c r="GM20" s="763"/>
      <c r="GN20" s="763"/>
      <c r="GO20" s="763"/>
      <c r="GP20" s="763"/>
      <c r="GQ20" s="763"/>
      <c r="GR20" s="763"/>
      <c r="GS20" s="763"/>
      <c r="GT20" s="763"/>
      <c r="GU20" s="763"/>
      <c r="GV20" s="763"/>
      <c r="GW20" s="763"/>
      <c r="GX20" s="763"/>
      <c r="GY20" s="763"/>
      <c r="GZ20" s="763"/>
      <c r="HA20" s="763"/>
      <c r="HB20" s="763"/>
      <c r="HC20" s="763"/>
      <c r="HD20" s="763"/>
      <c r="HE20" s="763"/>
      <c r="HF20" s="763"/>
      <c r="HG20" s="763"/>
      <c r="HH20" s="763"/>
      <c r="HI20" s="763"/>
      <c r="HJ20" s="763"/>
      <c r="HK20" s="763"/>
      <c r="HL20" s="763"/>
      <c r="HM20" s="763"/>
      <c r="HN20" s="763"/>
      <c r="HO20" s="763"/>
      <c r="HP20" s="763"/>
      <c r="HQ20" s="763"/>
      <c r="HR20" s="93"/>
      <c r="HS20" s="96"/>
      <c r="HT20" s="96"/>
      <c r="HU20" s="96"/>
      <c r="HV20" s="96"/>
      <c r="HW20" s="96"/>
      <c r="HX20" s="96"/>
      <c r="HY20" s="96"/>
      <c r="HZ20" s="96"/>
      <c r="IA20" s="96"/>
      <c r="IB20" s="96"/>
      <c r="IC20" s="96"/>
      <c r="ID20" s="96"/>
      <c r="IE20" s="96"/>
      <c r="IF20" s="96"/>
      <c r="IG20" s="96"/>
      <c r="IH20" s="96"/>
      <c r="II20" s="96"/>
      <c r="IJ20" s="96"/>
      <c r="IK20" s="20"/>
      <c r="IL20" s="20"/>
      <c r="IM20" s="69"/>
    </row>
    <row r="21" spans="1:247" ht="6" customHeight="1" x14ac:dyDescent="0.15">
      <c r="A21" s="865"/>
      <c r="B21" s="865"/>
      <c r="C21" s="865"/>
      <c r="D21" s="865"/>
      <c r="E21" s="8"/>
      <c r="F21" s="623"/>
      <c r="G21" s="623"/>
      <c r="H21" s="623"/>
      <c r="I21" s="623"/>
      <c r="J21" s="623"/>
      <c r="K21" s="587"/>
      <c r="L21" s="855"/>
      <c r="M21" s="626"/>
      <c r="N21" s="626"/>
      <c r="O21" s="626"/>
      <c r="P21" s="626"/>
      <c r="Q21" s="626"/>
      <c r="R21" s="626"/>
      <c r="S21" s="626"/>
      <c r="T21" s="626"/>
      <c r="U21" s="626"/>
      <c r="V21" s="626"/>
      <c r="W21" s="626"/>
      <c r="X21" s="626"/>
      <c r="Y21" s="626"/>
      <c r="Z21" s="626"/>
      <c r="AA21" s="626"/>
      <c r="AB21" s="626"/>
      <c r="AC21" s="626"/>
      <c r="AD21" s="626"/>
      <c r="AE21" s="626"/>
      <c r="AF21" s="626"/>
      <c r="AG21" s="626"/>
      <c r="AH21" s="626"/>
      <c r="AI21" s="626"/>
      <c r="AJ21" s="626"/>
      <c r="AK21" s="626"/>
      <c r="AL21" s="626"/>
      <c r="AM21" s="626"/>
      <c r="AN21" s="626"/>
      <c r="AO21" s="626"/>
      <c r="AP21" s="626"/>
      <c r="AQ21" s="626"/>
      <c r="AR21" s="626"/>
      <c r="AS21" s="626"/>
      <c r="AT21" s="655"/>
      <c r="AU21" s="656"/>
      <c r="AV21" s="656"/>
      <c r="AW21" s="656"/>
      <c r="AX21" s="657"/>
      <c r="AY21" s="841"/>
      <c r="AZ21" s="824"/>
      <c r="BA21" s="824"/>
      <c r="BB21" s="824"/>
      <c r="BC21" s="824"/>
      <c r="BD21" s="824"/>
      <c r="BE21" s="824"/>
      <c r="BF21" s="824"/>
      <c r="BG21" s="824"/>
      <c r="BH21" s="824"/>
      <c r="BI21" s="824"/>
      <c r="BJ21" s="824"/>
      <c r="BK21" s="824"/>
      <c r="BL21" s="824"/>
      <c r="BM21" s="824"/>
      <c r="BN21" s="824"/>
      <c r="BO21" s="824"/>
      <c r="BP21" s="824"/>
      <c r="BQ21" s="824"/>
      <c r="BR21" s="824"/>
      <c r="BS21" s="824"/>
      <c r="BT21" s="824"/>
      <c r="BU21" s="824"/>
      <c r="BV21" s="824"/>
      <c r="BW21" s="842"/>
      <c r="BX21" s="832" t="s">
        <v>172</v>
      </c>
      <c r="BY21" s="833"/>
      <c r="BZ21" s="833"/>
      <c r="CA21" s="833"/>
      <c r="CB21" s="833"/>
      <c r="CC21" s="833"/>
      <c r="CD21" s="833"/>
      <c r="CE21" s="833"/>
      <c r="CF21" s="833"/>
      <c r="CG21" s="833"/>
      <c r="CH21" s="833"/>
      <c r="CI21" s="834"/>
      <c r="CJ21" s="57"/>
      <c r="CK21" s="756"/>
      <c r="CL21" s="757"/>
      <c r="CM21" s="758"/>
      <c r="CN21" s="620"/>
      <c r="CO21" s="621"/>
      <c r="CP21" s="621"/>
      <c r="CQ21" s="621"/>
      <c r="CR21" s="621"/>
      <c r="CS21" s="621"/>
      <c r="CT21" s="621"/>
      <c r="CU21" s="621"/>
      <c r="CV21" s="621"/>
      <c r="CW21" s="621"/>
      <c r="CX21" s="622"/>
      <c r="CY21" s="588"/>
      <c r="CZ21" s="589"/>
      <c r="DA21" s="596"/>
      <c r="DB21" s="597"/>
      <c r="DC21" s="597"/>
      <c r="DD21" s="597"/>
      <c r="DE21" s="597"/>
      <c r="DF21" s="597"/>
      <c r="DG21" s="597"/>
      <c r="DH21" s="597"/>
      <c r="DI21" s="598"/>
      <c r="DJ21" s="756"/>
      <c r="DK21" s="757"/>
      <c r="DL21" s="758"/>
      <c r="DM21" s="605"/>
      <c r="DN21" s="606"/>
      <c r="DO21" s="606"/>
      <c r="DP21" s="606"/>
      <c r="DQ21" s="606"/>
      <c r="DR21" s="606"/>
      <c r="DS21" s="606"/>
      <c r="DT21" s="606"/>
      <c r="DU21" s="606"/>
      <c r="DV21" s="606"/>
      <c r="DW21" s="606"/>
      <c r="DX21" s="607"/>
      <c r="DY21" s="596"/>
      <c r="DZ21" s="597"/>
      <c r="EA21" s="597"/>
      <c r="EB21" s="597"/>
      <c r="EC21" s="597"/>
      <c r="ED21" s="597"/>
      <c r="EE21" s="597"/>
      <c r="EF21" s="597"/>
      <c r="EG21" s="598"/>
      <c r="EH21" s="82"/>
      <c r="EL21" s="554"/>
      <c r="EM21" s="555"/>
      <c r="EN21" s="555"/>
      <c r="EO21" s="555"/>
      <c r="EP21" s="555"/>
      <c r="EQ21" s="555"/>
      <c r="ER21" s="555"/>
      <c r="ES21" s="555"/>
      <c r="ET21" s="555"/>
      <c r="EU21" s="556"/>
      <c r="EV21" s="554"/>
      <c r="EW21" s="555"/>
      <c r="EX21" s="555"/>
      <c r="EY21" s="555"/>
      <c r="EZ21" s="555"/>
      <c r="FA21" s="555"/>
      <c r="FB21" s="555"/>
      <c r="FC21" s="556"/>
      <c r="FD21" s="563"/>
      <c r="FE21" s="564"/>
      <c r="FF21" s="564"/>
      <c r="FG21" s="564"/>
      <c r="FH21" s="564"/>
      <c r="FI21" s="565"/>
      <c r="FJ21" s="571"/>
      <c r="FK21" s="572"/>
      <c r="FL21" s="572"/>
      <c r="FM21" s="572"/>
      <c r="FN21" s="572"/>
      <c r="FO21" s="572"/>
      <c r="FP21" s="572"/>
      <c r="FQ21" s="572"/>
      <c r="FR21" s="809"/>
      <c r="FS21" s="810"/>
      <c r="FU21" s="765"/>
      <c r="FV21" s="766"/>
      <c r="FW21" s="766"/>
      <c r="FX21" s="766"/>
      <c r="FY21" s="766"/>
      <c r="FZ21" s="766"/>
      <c r="GA21" s="766"/>
      <c r="GB21" s="766"/>
      <c r="GC21" s="766"/>
      <c r="GD21" s="766"/>
      <c r="GE21" s="766"/>
      <c r="GF21" s="766"/>
      <c r="GG21" s="766"/>
      <c r="GH21" s="766"/>
      <c r="GI21" s="767"/>
      <c r="GJ21" s="765"/>
      <c r="GK21" s="766"/>
      <c r="GL21" s="766"/>
      <c r="GM21" s="766"/>
      <c r="GN21" s="766"/>
      <c r="GO21" s="766"/>
      <c r="GP21" s="766"/>
      <c r="GQ21" s="766"/>
      <c r="GR21" s="766"/>
      <c r="GS21" s="766"/>
      <c r="GT21" s="766"/>
      <c r="GU21" s="766"/>
      <c r="GV21" s="766"/>
      <c r="GW21" s="766"/>
      <c r="GX21" s="766"/>
      <c r="GY21" s="766"/>
      <c r="GZ21" s="766"/>
      <c r="HA21" s="766"/>
      <c r="HB21" s="766"/>
      <c r="HC21" s="766"/>
      <c r="HD21" s="766"/>
      <c r="HE21" s="766"/>
      <c r="HF21" s="766"/>
      <c r="HG21" s="766"/>
      <c r="HH21" s="766"/>
      <c r="HI21" s="766"/>
      <c r="HJ21" s="766"/>
      <c r="HK21" s="766"/>
      <c r="HL21" s="766"/>
      <c r="HM21" s="766"/>
      <c r="HN21" s="766"/>
      <c r="HO21" s="766"/>
      <c r="HP21" s="766"/>
      <c r="HQ21" s="766"/>
      <c r="HR21" s="586" t="str">
        <f>IF(条件!$G$32="配偶者","☑","□")</f>
        <v>□</v>
      </c>
      <c r="HS21" s="623"/>
      <c r="HT21" s="550" t="s">
        <v>275</v>
      </c>
      <c r="HU21" s="550"/>
      <c r="HV21" s="550"/>
      <c r="HW21" s="550"/>
      <c r="HX21" s="550"/>
      <c r="HY21" s="550"/>
      <c r="HZ21" s="623" t="str">
        <f>IF(条件!$G$32="30~70歳の方","☑","□")</f>
        <v>□</v>
      </c>
      <c r="IA21" s="623"/>
      <c r="IB21" s="550" t="s">
        <v>336</v>
      </c>
      <c r="IC21" s="550"/>
      <c r="ID21" s="550"/>
      <c r="IE21" s="550"/>
      <c r="IF21" s="550"/>
      <c r="IG21" s="550"/>
      <c r="IH21" s="550"/>
      <c r="II21" s="550"/>
      <c r="IJ21" s="550"/>
      <c r="IK21" s="550"/>
      <c r="IL21" s="550"/>
      <c r="IM21" s="822"/>
    </row>
    <row r="22" spans="1:247" ht="6" customHeight="1" thickBot="1" x14ac:dyDescent="0.2">
      <c r="A22" s="865"/>
      <c r="B22" s="865"/>
      <c r="C22" s="865"/>
      <c r="D22" s="865"/>
      <c r="E22" s="8"/>
      <c r="F22" s="635"/>
      <c r="G22" s="635"/>
      <c r="H22" s="635"/>
      <c r="I22" s="635"/>
      <c r="J22" s="635"/>
      <c r="K22" s="589"/>
      <c r="L22" s="856"/>
      <c r="M22" s="626"/>
      <c r="N22" s="626"/>
      <c r="O22" s="626"/>
      <c r="P22" s="626"/>
      <c r="Q22" s="626"/>
      <c r="R22" s="626"/>
      <c r="S22" s="626"/>
      <c r="T22" s="626"/>
      <c r="U22" s="626"/>
      <c r="V22" s="626"/>
      <c r="W22" s="626"/>
      <c r="X22" s="626"/>
      <c r="Y22" s="626"/>
      <c r="Z22" s="626"/>
      <c r="AA22" s="626"/>
      <c r="AB22" s="626"/>
      <c r="AC22" s="626"/>
      <c r="AD22" s="626"/>
      <c r="AE22" s="626"/>
      <c r="AF22" s="626"/>
      <c r="AG22" s="626"/>
      <c r="AH22" s="626"/>
      <c r="AI22" s="626"/>
      <c r="AJ22" s="626"/>
      <c r="AK22" s="626"/>
      <c r="AL22" s="626"/>
      <c r="AM22" s="626"/>
      <c r="AN22" s="626"/>
      <c r="AO22" s="626"/>
      <c r="AP22" s="626"/>
      <c r="AQ22" s="626"/>
      <c r="AR22" s="626"/>
      <c r="AS22" s="626"/>
      <c r="AT22" s="658"/>
      <c r="AU22" s="659"/>
      <c r="AV22" s="659"/>
      <c r="AW22" s="659"/>
      <c r="AX22" s="660"/>
      <c r="AY22" s="843"/>
      <c r="AZ22" s="825"/>
      <c r="BA22" s="825"/>
      <c r="BB22" s="825"/>
      <c r="BC22" s="825"/>
      <c r="BD22" s="825"/>
      <c r="BE22" s="825"/>
      <c r="BF22" s="825"/>
      <c r="BG22" s="825"/>
      <c r="BH22" s="825"/>
      <c r="BI22" s="825"/>
      <c r="BJ22" s="825"/>
      <c r="BK22" s="825"/>
      <c r="BL22" s="825"/>
      <c r="BM22" s="825"/>
      <c r="BN22" s="825"/>
      <c r="BO22" s="825"/>
      <c r="BP22" s="825"/>
      <c r="BQ22" s="825"/>
      <c r="BR22" s="825"/>
      <c r="BS22" s="825"/>
      <c r="BT22" s="825"/>
      <c r="BU22" s="825"/>
      <c r="BV22" s="825"/>
      <c r="BW22" s="844"/>
      <c r="BX22" s="835"/>
      <c r="BY22" s="836"/>
      <c r="BZ22" s="836"/>
      <c r="CA22" s="836"/>
      <c r="CB22" s="836"/>
      <c r="CC22" s="836"/>
      <c r="CD22" s="836"/>
      <c r="CE22" s="836"/>
      <c r="CF22" s="836"/>
      <c r="CG22" s="836"/>
      <c r="CH22" s="836"/>
      <c r="CI22" s="837"/>
      <c r="CJ22" s="57"/>
      <c r="CK22" s="756"/>
      <c r="CL22" s="757"/>
      <c r="CM22" s="758"/>
      <c r="CN22" s="575" t="s">
        <v>157</v>
      </c>
      <c r="CO22" s="576"/>
      <c r="CP22" s="576"/>
      <c r="CQ22" s="576"/>
      <c r="CR22" s="576"/>
      <c r="CS22" s="576"/>
      <c r="CT22" s="576"/>
      <c r="CU22" s="576"/>
      <c r="CV22" s="576"/>
      <c r="CW22" s="576"/>
      <c r="CX22" s="577"/>
      <c r="CY22" s="584" t="s">
        <v>250</v>
      </c>
      <c r="CZ22" s="585"/>
      <c r="DA22" s="590" t="str">
        <f>IF(営業・農業!E21="","",営業・農業!E21)</f>
        <v/>
      </c>
      <c r="DB22" s="591"/>
      <c r="DC22" s="591"/>
      <c r="DD22" s="591"/>
      <c r="DE22" s="591"/>
      <c r="DF22" s="591"/>
      <c r="DG22" s="591"/>
      <c r="DH22" s="591"/>
      <c r="DI22" s="592"/>
      <c r="DJ22" s="756"/>
      <c r="DK22" s="757"/>
      <c r="DL22" s="758"/>
      <c r="DM22" s="599" t="s">
        <v>291</v>
      </c>
      <c r="DN22" s="600"/>
      <c r="DO22" s="600"/>
      <c r="DP22" s="600"/>
      <c r="DQ22" s="600"/>
      <c r="DR22" s="600"/>
      <c r="DS22" s="600"/>
      <c r="DT22" s="600"/>
      <c r="DU22" s="600"/>
      <c r="DV22" s="600"/>
      <c r="DW22" s="600"/>
      <c r="DX22" s="601"/>
      <c r="DY22" s="590" t="str">
        <f>IF(営業・農業!E38="","",営業・農業!E38)</f>
        <v>※内訳を入力してください。</v>
      </c>
      <c r="DZ22" s="591"/>
      <c r="EA22" s="591"/>
      <c r="EB22" s="591"/>
      <c r="EC22" s="591"/>
      <c r="ED22" s="591"/>
      <c r="EE22" s="591"/>
      <c r="EF22" s="591"/>
      <c r="EG22" s="592"/>
      <c r="EH22" s="82"/>
      <c r="EL22" s="554"/>
      <c r="EM22" s="555"/>
      <c r="EN22" s="555"/>
      <c r="EO22" s="555"/>
      <c r="EP22" s="555"/>
      <c r="EQ22" s="555"/>
      <c r="ER22" s="555"/>
      <c r="ES22" s="555"/>
      <c r="ET22" s="555"/>
      <c r="EU22" s="556"/>
      <c r="EV22" s="554"/>
      <c r="EW22" s="555"/>
      <c r="EX22" s="555"/>
      <c r="EY22" s="555"/>
      <c r="EZ22" s="555"/>
      <c r="FA22" s="555"/>
      <c r="FB22" s="555"/>
      <c r="FC22" s="556"/>
      <c r="FD22" s="563"/>
      <c r="FE22" s="564"/>
      <c r="FF22" s="564"/>
      <c r="FG22" s="564"/>
      <c r="FH22" s="564"/>
      <c r="FI22" s="565"/>
      <c r="FJ22" s="571"/>
      <c r="FK22" s="572"/>
      <c r="FL22" s="572"/>
      <c r="FM22" s="572"/>
      <c r="FN22" s="572"/>
      <c r="FO22" s="572"/>
      <c r="FP22" s="572"/>
      <c r="FQ22" s="572"/>
      <c r="FR22" s="18"/>
      <c r="FS22" s="51"/>
      <c r="FU22" s="765"/>
      <c r="FV22" s="766"/>
      <c r="FW22" s="766"/>
      <c r="FX22" s="766"/>
      <c r="FY22" s="766"/>
      <c r="FZ22" s="766"/>
      <c r="GA22" s="766"/>
      <c r="GB22" s="766"/>
      <c r="GC22" s="766"/>
      <c r="GD22" s="766"/>
      <c r="GE22" s="766"/>
      <c r="GF22" s="766"/>
      <c r="GG22" s="766"/>
      <c r="GH22" s="766"/>
      <c r="GI22" s="767"/>
      <c r="GJ22" s="765"/>
      <c r="GK22" s="766"/>
      <c r="GL22" s="766"/>
      <c r="GM22" s="766"/>
      <c r="GN22" s="766"/>
      <c r="GO22" s="766"/>
      <c r="GP22" s="766"/>
      <c r="GQ22" s="766"/>
      <c r="GR22" s="766"/>
      <c r="GS22" s="766"/>
      <c r="GT22" s="766"/>
      <c r="GU22" s="766"/>
      <c r="GV22" s="766"/>
      <c r="GW22" s="766"/>
      <c r="GX22" s="766"/>
      <c r="GY22" s="766"/>
      <c r="GZ22" s="766"/>
      <c r="HA22" s="766"/>
      <c r="HB22" s="766"/>
      <c r="HC22" s="766"/>
      <c r="HD22" s="766"/>
      <c r="HE22" s="766"/>
      <c r="HF22" s="766"/>
      <c r="HG22" s="766"/>
      <c r="HH22" s="766"/>
      <c r="HI22" s="766"/>
      <c r="HJ22" s="766"/>
      <c r="HK22" s="766"/>
      <c r="HL22" s="766"/>
      <c r="HM22" s="766"/>
      <c r="HN22" s="766"/>
      <c r="HO22" s="766"/>
      <c r="HP22" s="766"/>
      <c r="HQ22" s="766"/>
      <c r="HR22" s="586"/>
      <c r="HS22" s="623"/>
      <c r="HT22" s="550"/>
      <c r="HU22" s="550"/>
      <c r="HV22" s="550"/>
      <c r="HW22" s="550"/>
      <c r="HX22" s="550"/>
      <c r="HY22" s="550"/>
      <c r="HZ22" s="623"/>
      <c r="IA22" s="623"/>
      <c r="IB22" s="550"/>
      <c r="IC22" s="550"/>
      <c r="ID22" s="550"/>
      <c r="IE22" s="550"/>
      <c r="IF22" s="550"/>
      <c r="IG22" s="550"/>
      <c r="IH22" s="550"/>
      <c r="II22" s="550"/>
      <c r="IJ22" s="550"/>
      <c r="IK22" s="550"/>
      <c r="IL22" s="550"/>
      <c r="IM22" s="822"/>
    </row>
    <row r="23" spans="1:247" ht="6" customHeight="1" x14ac:dyDescent="0.15">
      <c r="A23" s="865"/>
      <c r="B23" s="865"/>
      <c r="C23" s="865"/>
      <c r="D23" s="865"/>
      <c r="E23" s="8"/>
      <c r="F23" s="741" t="s">
        <v>125</v>
      </c>
      <c r="G23" s="741"/>
      <c r="H23" s="741"/>
      <c r="I23" s="741"/>
      <c r="J23" s="741"/>
      <c r="K23" s="742"/>
      <c r="L23" s="313"/>
      <c r="M23" s="745" t="str">
        <f>IF(個人情報!D17="","",ASC(個人情報!D17))</f>
        <v/>
      </c>
      <c r="N23" s="745"/>
      <c r="O23" s="745"/>
      <c r="P23" s="745"/>
      <c r="Q23" s="745"/>
      <c r="R23" s="745"/>
      <c r="S23" s="745"/>
      <c r="T23" s="745"/>
      <c r="U23" s="745"/>
      <c r="V23" s="745"/>
      <c r="W23" s="745"/>
      <c r="X23" s="745"/>
      <c r="Y23" s="745"/>
      <c r="Z23" s="745"/>
      <c r="AA23" s="745"/>
      <c r="AB23" s="745"/>
      <c r="AC23" s="745"/>
      <c r="AD23" s="745"/>
      <c r="AE23" s="745"/>
      <c r="AF23" s="745"/>
      <c r="AG23" s="745"/>
      <c r="AH23" s="745"/>
      <c r="AI23" s="745"/>
      <c r="AJ23" s="314"/>
      <c r="AK23" s="39"/>
      <c r="AL23" s="39"/>
      <c r="AM23" s="39"/>
      <c r="AN23" s="39"/>
      <c r="AO23" s="39"/>
      <c r="AP23" s="39"/>
      <c r="AQ23" s="39"/>
      <c r="AR23" s="39"/>
      <c r="AS23" s="39"/>
      <c r="CK23" s="756"/>
      <c r="CL23" s="757"/>
      <c r="CM23" s="758"/>
      <c r="CN23" s="578"/>
      <c r="CO23" s="579"/>
      <c r="CP23" s="579"/>
      <c r="CQ23" s="579"/>
      <c r="CR23" s="579"/>
      <c r="CS23" s="579"/>
      <c r="CT23" s="579"/>
      <c r="CU23" s="579"/>
      <c r="CV23" s="579"/>
      <c r="CW23" s="579"/>
      <c r="CX23" s="580"/>
      <c r="CY23" s="586"/>
      <c r="CZ23" s="587"/>
      <c r="DA23" s="593"/>
      <c r="DB23" s="594"/>
      <c r="DC23" s="594"/>
      <c r="DD23" s="594"/>
      <c r="DE23" s="594"/>
      <c r="DF23" s="594"/>
      <c r="DG23" s="594"/>
      <c r="DH23" s="594"/>
      <c r="DI23" s="595"/>
      <c r="DJ23" s="756"/>
      <c r="DK23" s="757"/>
      <c r="DL23" s="758"/>
      <c r="DM23" s="602"/>
      <c r="DN23" s="603"/>
      <c r="DO23" s="603"/>
      <c r="DP23" s="603"/>
      <c r="DQ23" s="603"/>
      <c r="DR23" s="603"/>
      <c r="DS23" s="603"/>
      <c r="DT23" s="603"/>
      <c r="DU23" s="603"/>
      <c r="DV23" s="603"/>
      <c r="DW23" s="603"/>
      <c r="DX23" s="604"/>
      <c r="DY23" s="593"/>
      <c r="DZ23" s="594"/>
      <c r="EA23" s="594"/>
      <c r="EB23" s="594"/>
      <c r="EC23" s="594"/>
      <c r="ED23" s="594"/>
      <c r="EE23" s="594"/>
      <c r="EF23" s="594"/>
      <c r="EG23" s="595"/>
      <c r="EH23" s="82"/>
      <c r="EL23" s="554"/>
      <c r="EM23" s="555"/>
      <c r="EN23" s="555"/>
      <c r="EO23" s="555"/>
      <c r="EP23" s="555"/>
      <c r="EQ23" s="555"/>
      <c r="ER23" s="555"/>
      <c r="ES23" s="555"/>
      <c r="ET23" s="555"/>
      <c r="EU23" s="556"/>
      <c r="EV23" s="554"/>
      <c r="EW23" s="555"/>
      <c r="EX23" s="555"/>
      <c r="EY23" s="555"/>
      <c r="EZ23" s="555"/>
      <c r="FA23" s="555"/>
      <c r="FB23" s="555"/>
      <c r="FC23" s="556"/>
      <c r="FD23" s="563"/>
      <c r="FE23" s="564"/>
      <c r="FF23" s="564"/>
      <c r="FG23" s="564"/>
      <c r="FH23" s="564"/>
      <c r="FI23" s="565"/>
      <c r="FJ23" s="571"/>
      <c r="FK23" s="572"/>
      <c r="FL23" s="572"/>
      <c r="FM23" s="572"/>
      <c r="FN23" s="572"/>
      <c r="FO23" s="572"/>
      <c r="FP23" s="572"/>
      <c r="FQ23" s="572"/>
      <c r="FR23" s="18"/>
      <c r="FS23" s="51"/>
      <c r="FU23" s="765"/>
      <c r="FV23" s="766"/>
      <c r="FW23" s="766"/>
      <c r="FX23" s="766"/>
      <c r="FY23" s="766"/>
      <c r="FZ23" s="766"/>
      <c r="GA23" s="766"/>
      <c r="GB23" s="766"/>
      <c r="GC23" s="766"/>
      <c r="GD23" s="766"/>
      <c r="GE23" s="766"/>
      <c r="GF23" s="766"/>
      <c r="GG23" s="766"/>
      <c r="GH23" s="766"/>
      <c r="GI23" s="767"/>
      <c r="GJ23" s="765"/>
      <c r="GK23" s="766"/>
      <c r="GL23" s="766"/>
      <c r="GM23" s="766"/>
      <c r="GN23" s="766"/>
      <c r="GO23" s="766"/>
      <c r="GP23" s="766"/>
      <c r="GQ23" s="766"/>
      <c r="GR23" s="766"/>
      <c r="GS23" s="766"/>
      <c r="GT23" s="766"/>
      <c r="GU23" s="766"/>
      <c r="GV23" s="766"/>
      <c r="GW23" s="766"/>
      <c r="GX23" s="766"/>
      <c r="GY23" s="766"/>
      <c r="GZ23" s="766"/>
      <c r="HA23" s="766"/>
      <c r="HB23" s="766"/>
      <c r="HC23" s="766"/>
      <c r="HD23" s="766"/>
      <c r="HE23" s="766"/>
      <c r="HF23" s="766"/>
      <c r="HG23" s="766"/>
      <c r="HH23" s="766"/>
      <c r="HI23" s="766"/>
      <c r="HJ23" s="766"/>
      <c r="HK23" s="766"/>
      <c r="HL23" s="766"/>
      <c r="HM23" s="766"/>
      <c r="HN23" s="766"/>
      <c r="HO23" s="766"/>
      <c r="HP23" s="766"/>
      <c r="HQ23" s="766"/>
      <c r="HR23" s="586" t="str">
        <f>IF(条件!$G$32="留学","☑","□")</f>
        <v>□</v>
      </c>
      <c r="HS23" s="623"/>
      <c r="HT23" s="1822" t="s">
        <v>361</v>
      </c>
      <c r="HU23" s="1822"/>
      <c r="HV23" s="1822"/>
      <c r="HW23" s="1822"/>
      <c r="HX23" s="1822"/>
      <c r="HY23" s="1822"/>
      <c r="HZ23" s="623" t="str">
        <f>IF(条件!$G$32="障がい者","☑","□")</f>
        <v>□</v>
      </c>
      <c r="IA23" s="623"/>
      <c r="IB23" s="550" t="s">
        <v>133</v>
      </c>
      <c r="IC23" s="550"/>
      <c r="ID23" s="550"/>
      <c r="IE23" s="550"/>
      <c r="IF23" s="550"/>
      <c r="IG23" s="550"/>
      <c r="IH23" s="550"/>
      <c r="II23" s="99"/>
      <c r="IJ23" s="392"/>
      <c r="IK23" s="18"/>
      <c r="IL23" s="18"/>
      <c r="IM23" s="51"/>
    </row>
    <row r="24" spans="1:247" ht="6" customHeight="1" thickBot="1" x14ac:dyDescent="0.2">
      <c r="A24" s="865"/>
      <c r="B24" s="865"/>
      <c r="C24" s="865"/>
      <c r="D24" s="865"/>
      <c r="E24" s="8"/>
      <c r="F24" s="743"/>
      <c r="G24" s="743"/>
      <c r="H24" s="743"/>
      <c r="I24" s="743"/>
      <c r="J24" s="743"/>
      <c r="K24" s="744"/>
      <c r="L24" s="315"/>
      <c r="M24" s="746"/>
      <c r="N24" s="746"/>
      <c r="O24" s="746"/>
      <c r="P24" s="746"/>
      <c r="Q24" s="746"/>
      <c r="R24" s="746"/>
      <c r="S24" s="746"/>
      <c r="T24" s="746"/>
      <c r="U24" s="746"/>
      <c r="V24" s="746"/>
      <c r="W24" s="746"/>
      <c r="X24" s="746"/>
      <c r="Y24" s="746"/>
      <c r="Z24" s="746"/>
      <c r="AA24" s="746"/>
      <c r="AB24" s="746"/>
      <c r="AC24" s="746"/>
      <c r="AD24" s="746"/>
      <c r="AE24" s="746"/>
      <c r="AF24" s="746"/>
      <c r="AG24" s="746"/>
      <c r="AH24" s="746"/>
      <c r="AI24" s="746"/>
      <c r="AJ24" s="316"/>
      <c r="CK24" s="756"/>
      <c r="CL24" s="757"/>
      <c r="CM24" s="758"/>
      <c r="CN24" s="581"/>
      <c r="CO24" s="582"/>
      <c r="CP24" s="582"/>
      <c r="CQ24" s="582"/>
      <c r="CR24" s="582"/>
      <c r="CS24" s="582"/>
      <c r="CT24" s="582"/>
      <c r="CU24" s="582"/>
      <c r="CV24" s="582"/>
      <c r="CW24" s="582"/>
      <c r="CX24" s="583"/>
      <c r="CY24" s="588"/>
      <c r="CZ24" s="589"/>
      <c r="DA24" s="596"/>
      <c r="DB24" s="597"/>
      <c r="DC24" s="597"/>
      <c r="DD24" s="597"/>
      <c r="DE24" s="597"/>
      <c r="DF24" s="597"/>
      <c r="DG24" s="597"/>
      <c r="DH24" s="597"/>
      <c r="DI24" s="598"/>
      <c r="DJ24" s="756"/>
      <c r="DK24" s="757"/>
      <c r="DL24" s="758"/>
      <c r="DM24" s="605"/>
      <c r="DN24" s="606"/>
      <c r="DO24" s="606"/>
      <c r="DP24" s="606"/>
      <c r="DQ24" s="606"/>
      <c r="DR24" s="606"/>
      <c r="DS24" s="606"/>
      <c r="DT24" s="606"/>
      <c r="DU24" s="606"/>
      <c r="DV24" s="606"/>
      <c r="DW24" s="606"/>
      <c r="DX24" s="607"/>
      <c r="DY24" s="596"/>
      <c r="DZ24" s="597"/>
      <c r="EA24" s="597"/>
      <c r="EB24" s="597"/>
      <c r="EC24" s="597"/>
      <c r="ED24" s="597"/>
      <c r="EE24" s="597"/>
      <c r="EF24" s="597"/>
      <c r="EG24" s="598"/>
      <c r="EH24" s="82"/>
      <c r="EL24" s="557"/>
      <c r="EM24" s="558"/>
      <c r="EN24" s="558"/>
      <c r="EO24" s="558"/>
      <c r="EP24" s="558"/>
      <c r="EQ24" s="558"/>
      <c r="ER24" s="558"/>
      <c r="ES24" s="558"/>
      <c r="ET24" s="558"/>
      <c r="EU24" s="559"/>
      <c r="EV24" s="557"/>
      <c r="EW24" s="558"/>
      <c r="EX24" s="558"/>
      <c r="EY24" s="558"/>
      <c r="EZ24" s="558"/>
      <c r="FA24" s="558"/>
      <c r="FB24" s="558"/>
      <c r="FC24" s="559"/>
      <c r="FD24" s="566"/>
      <c r="FE24" s="567"/>
      <c r="FF24" s="567"/>
      <c r="FG24" s="567"/>
      <c r="FH24" s="567"/>
      <c r="FI24" s="568"/>
      <c r="FJ24" s="573"/>
      <c r="FK24" s="574"/>
      <c r="FL24" s="574"/>
      <c r="FM24" s="574"/>
      <c r="FN24" s="574"/>
      <c r="FO24" s="574"/>
      <c r="FP24" s="574"/>
      <c r="FQ24" s="574"/>
      <c r="FR24" s="19"/>
      <c r="FS24" s="52"/>
      <c r="FU24" s="765"/>
      <c r="FV24" s="766"/>
      <c r="FW24" s="766"/>
      <c r="FX24" s="766"/>
      <c r="FY24" s="766"/>
      <c r="FZ24" s="766"/>
      <c r="GA24" s="766"/>
      <c r="GB24" s="766"/>
      <c r="GC24" s="766"/>
      <c r="GD24" s="766"/>
      <c r="GE24" s="766"/>
      <c r="GF24" s="766"/>
      <c r="GG24" s="766"/>
      <c r="GH24" s="766"/>
      <c r="GI24" s="767"/>
      <c r="GJ24" s="765"/>
      <c r="GK24" s="766"/>
      <c r="GL24" s="766"/>
      <c r="GM24" s="766"/>
      <c r="GN24" s="766"/>
      <c r="GO24" s="766"/>
      <c r="GP24" s="766"/>
      <c r="GQ24" s="766"/>
      <c r="GR24" s="766"/>
      <c r="GS24" s="766"/>
      <c r="GT24" s="766"/>
      <c r="GU24" s="766"/>
      <c r="GV24" s="766"/>
      <c r="GW24" s="766"/>
      <c r="GX24" s="766"/>
      <c r="GY24" s="766"/>
      <c r="GZ24" s="766"/>
      <c r="HA24" s="766"/>
      <c r="HB24" s="766"/>
      <c r="HC24" s="766"/>
      <c r="HD24" s="766"/>
      <c r="HE24" s="766"/>
      <c r="HF24" s="766"/>
      <c r="HG24" s="766"/>
      <c r="HH24" s="766"/>
      <c r="HI24" s="766"/>
      <c r="HJ24" s="766"/>
      <c r="HK24" s="766"/>
      <c r="HL24" s="766"/>
      <c r="HM24" s="766"/>
      <c r="HN24" s="766"/>
      <c r="HO24" s="766"/>
      <c r="HP24" s="766"/>
      <c r="HQ24" s="766"/>
      <c r="HR24" s="586"/>
      <c r="HS24" s="623"/>
      <c r="HT24" s="1822"/>
      <c r="HU24" s="1822"/>
      <c r="HV24" s="1822"/>
      <c r="HW24" s="1822"/>
      <c r="HX24" s="1822"/>
      <c r="HY24" s="1822"/>
      <c r="HZ24" s="623"/>
      <c r="IA24" s="623"/>
      <c r="IB24" s="550"/>
      <c r="IC24" s="550"/>
      <c r="ID24" s="550"/>
      <c r="IE24" s="550"/>
      <c r="IF24" s="550"/>
      <c r="IG24" s="550"/>
      <c r="IH24" s="550"/>
      <c r="II24" s="99"/>
      <c r="IJ24" s="392"/>
      <c r="IK24" s="18"/>
      <c r="IL24" s="18"/>
      <c r="IM24" s="51"/>
    </row>
    <row r="25" spans="1:247" ht="3" customHeight="1" x14ac:dyDescent="0.15">
      <c r="A25" s="865"/>
      <c r="B25" s="865"/>
      <c r="C25" s="865"/>
      <c r="D25" s="865"/>
      <c r="CK25" s="756"/>
      <c r="CL25" s="757"/>
      <c r="CM25" s="758"/>
      <c r="CN25" s="575" t="s">
        <v>273</v>
      </c>
      <c r="CO25" s="576"/>
      <c r="CP25" s="576"/>
      <c r="CQ25" s="576"/>
      <c r="CR25" s="576"/>
      <c r="CS25" s="576"/>
      <c r="CT25" s="576"/>
      <c r="CU25" s="576"/>
      <c r="CV25" s="576"/>
      <c r="CW25" s="576"/>
      <c r="CX25" s="577"/>
      <c r="CY25" s="584" t="s">
        <v>251</v>
      </c>
      <c r="CZ25" s="585"/>
      <c r="DA25" s="590" t="str">
        <f>IF(営業・農業!E22="","",営業・農業!E22)</f>
        <v/>
      </c>
      <c r="DB25" s="591"/>
      <c r="DC25" s="591"/>
      <c r="DD25" s="591"/>
      <c r="DE25" s="591"/>
      <c r="DF25" s="591"/>
      <c r="DG25" s="591"/>
      <c r="DH25" s="591"/>
      <c r="DI25" s="592"/>
      <c r="DJ25" s="756"/>
      <c r="DK25" s="757"/>
      <c r="DL25" s="758"/>
      <c r="DM25" s="599" t="s">
        <v>292</v>
      </c>
      <c r="DN25" s="600"/>
      <c r="DO25" s="600"/>
      <c r="DP25" s="600"/>
      <c r="DQ25" s="600"/>
      <c r="DR25" s="600"/>
      <c r="DS25" s="600"/>
      <c r="DT25" s="600"/>
      <c r="DU25" s="600"/>
      <c r="DV25" s="600"/>
      <c r="DW25" s="600"/>
      <c r="DX25" s="601"/>
      <c r="DY25" s="590" t="str">
        <f>IF(営業・農業!E39="","",営業・農業!E39)</f>
        <v/>
      </c>
      <c r="DZ25" s="591"/>
      <c r="EA25" s="591"/>
      <c r="EB25" s="591"/>
      <c r="EC25" s="591"/>
      <c r="ED25" s="591"/>
      <c r="EE25" s="591"/>
      <c r="EF25" s="591"/>
      <c r="EG25" s="592"/>
      <c r="EH25" s="82"/>
      <c r="EL25" s="544" t="s">
        <v>125</v>
      </c>
      <c r="EM25" s="545"/>
      <c r="EN25" s="545"/>
      <c r="EO25" s="545"/>
      <c r="EP25" s="545"/>
      <c r="EQ25" s="545"/>
      <c r="ER25" s="545"/>
      <c r="ES25" s="546"/>
      <c r="ET25" s="1610"/>
      <c r="EU25" s="1611"/>
      <c r="EV25" s="1611"/>
      <c r="EW25" s="1611"/>
      <c r="EX25" s="1611"/>
      <c r="EY25" s="1611"/>
      <c r="EZ25" s="1611"/>
      <c r="FA25" s="1611"/>
      <c r="FB25" s="1611"/>
      <c r="FC25" s="1611"/>
      <c r="FD25" s="1611"/>
      <c r="FE25" s="1611"/>
      <c r="FF25" s="1611"/>
      <c r="FG25" s="1611"/>
      <c r="FH25" s="1611"/>
      <c r="FI25" s="1611"/>
      <c r="FJ25" s="1611"/>
      <c r="FK25" s="1611"/>
      <c r="FL25" s="1611"/>
      <c r="FM25" s="1611"/>
      <c r="FN25" s="1611"/>
      <c r="FO25" s="1611"/>
      <c r="FP25" s="1611"/>
      <c r="FQ25" s="1611"/>
      <c r="FR25" s="1611"/>
      <c r="FS25" s="1612"/>
      <c r="FU25" s="765"/>
      <c r="FV25" s="766"/>
      <c r="FW25" s="766"/>
      <c r="FX25" s="766"/>
      <c r="FY25" s="766"/>
      <c r="FZ25" s="766"/>
      <c r="GA25" s="766"/>
      <c r="GB25" s="766"/>
      <c r="GC25" s="766"/>
      <c r="GD25" s="766"/>
      <c r="GE25" s="766"/>
      <c r="GF25" s="766"/>
      <c r="GG25" s="766"/>
      <c r="GH25" s="766"/>
      <c r="GI25" s="767"/>
      <c r="GJ25" s="765"/>
      <c r="GK25" s="766"/>
      <c r="GL25" s="766"/>
      <c r="GM25" s="766"/>
      <c r="GN25" s="766"/>
      <c r="GO25" s="766"/>
      <c r="GP25" s="766"/>
      <c r="GQ25" s="766"/>
      <c r="GR25" s="766"/>
      <c r="GS25" s="766"/>
      <c r="GT25" s="766"/>
      <c r="GU25" s="766"/>
      <c r="GV25" s="766"/>
      <c r="GW25" s="766"/>
      <c r="GX25" s="766"/>
      <c r="GY25" s="766"/>
      <c r="GZ25" s="766"/>
      <c r="HA25" s="766"/>
      <c r="HB25" s="766"/>
      <c r="HC25" s="766"/>
      <c r="HD25" s="766"/>
      <c r="HE25" s="766"/>
      <c r="HF25" s="766"/>
      <c r="HG25" s="766"/>
      <c r="HH25" s="766"/>
      <c r="HI25" s="766"/>
      <c r="HJ25" s="766"/>
      <c r="HK25" s="766"/>
      <c r="HL25" s="766"/>
      <c r="HM25" s="766"/>
      <c r="HN25" s="766"/>
      <c r="HO25" s="766"/>
      <c r="HP25" s="766"/>
      <c r="HQ25" s="766"/>
      <c r="HR25" s="586"/>
      <c r="HS25" s="623"/>
      <c r="HT25" s="1822"/>
      <c r="HU25" s="1822"/>
      <c r="HV25" s="1822"/>
      <c r="HW25" s="1822"/>
      <c r="HX25" s="1822"/>
      <c r="HY25" s="1822"/>
      <c r="HZ25" s="623"/>
      <c r="IA25" s="623"/>
      <c r="IB25" s="550"/>
      <c r="IC25" s="550"/>
      <c r="ID25" s="550"/>
      <c r="IE25" s="550"/>
      <c r="IF25" s="550"/>
      <c r="IG25" s="550"/>
      <c r="IH25" s="550"/>
      <c r="II25" s="392"/>
      <c r="IJ25" s="392"/>
      <c r="IK25" s="18"/>
      <c r="IL25" s="18"/>
      <c r="IM25" s="51"/>
    </row>
    <row r="26" spans="1:247" ht="6.75" customHeight="1" x14ac:dyDescent="0.15">
      <c r="A26" s="865"/>
      <c r="B26" s="865"/>
      <c r="C26" s="865"/>
      <c r="D26" s="865"/>
      <c r="F26" s="706" t="s">
        <v>173</v>
      </c>
      <c r="G26" s="706"/>
      <c r="H26" s="706"/>
      <c r="I26" s="706"/>
      <c r="J26" s="706"/>
      <c r="K26" s="706"/>
      <c r="L26" s="706"/>
      <c r="M26" s="706"/>
      <c r="N26" s="706"/>
      <c r="O26" s="706"/>
      <c r="P26" s="706"/>
      <c r="Q26" s="707" t="s">
        <v>174</v>
      </c>
      <c r="R26" s="708"/>
      <c r="S26" s="554" t="str">
        <f>(IF(個人情報!D24="","",個人情報!D24))</f>
        <v/>
      </c>
      <c r="T26" s="555"/>
      <c r="U26" s="555"/>
      <c r="V26" s="555"/>
      <c r="W26" s="555"/>
      <c r="X26" s="555"/>
      <c r="Y26" s="555"/>
      <c r="Z26" s="555"/>
      <c r="AA26" s="555"/>
      <c r="AB26" s="555"/>
      <c r="AC26" s="555"/>
      <c r="AD26" s="555"/>
      <c r="AE26" s="555"/>
      <c r="AF26" s="555"/>
      <c r="AG26" s="555"/>
      <c r="AH26" s="555"/>
      <c r="AI26" s="555"/>
      <c r="AJ26" s="555"/>
      <c r="AK26" s="555"/>
      <c r="AL26" s="555"/>
      <c r="AM26" s="555"/>
      <c r="AN26" s="555"/>
      <c r="AO26" s="555"/>
      <c r="AP26" s="555"/>
      <c r="AQ26" s="555"/>
      <c r="AR26" s="555"/>
      <c r="AS26" s="556"/>
      <c r="AT26" s="707" t="s">
        <v>77</v>
      </c>
      <c r="AU26" s="708"/>
      <c r="AV26" s="554" t="str">
        <f>IF(個人情報!D23="","",個人情報!D23)</f>
        <v/>
      </c>
      <c r="AW26" s="555"/>
      <c r="AX26" s="555"/>
      <c r="AY26" s="555"/>
      <c r="AZ26" s="555"/>
      <c r="BA26" s="555"/>
      <c r="BB26" s="555"/>
      <c r="BC26" s="555"/>
      <c r="BD26" s="555"/>
      <c r="BE26" s="555"/>
      <c r="BF26" s="555"/>
      <c r="BG26" s="555"/>
      <c r="BH26" s="555"/>
      <c r="BI26" s="555"/>
      <c r="BJ26" s="556"/>
      <c r="BK26" s="707" t="s">
        <v>140</v>
      </c>
      <c r="BL26" s="708"/>
      <c r="BM26" s="765" t="str">
        <f>IF(個人情報!D25="","",個人情報!D25)</f>
        <v/>
      </c>
      <c r="BN26" s="766"/>
      <c r="BO26" s="766"/>
      <c r="BP26" s="766"/>
      <c r="BQ26" s="767"/>
      <c r="BR26" s="707" t="s">
        <v>106</v>
      </c>
      <c r="BS26" s="708"/>
      <c r="BT26" s="765" t="str">
        <f>(IF(個人情報!D26&amp;個人情報!H26&amp;個人情報!L26="","",個人情報!D26&amp;"－"&amp;個人情報!H26&amp;"－"&amp;個人情報!L26))</f>
        <v/>
      </c>
      <c r="BU26" s="766"/>
      <c r="BV26" s="766"/>
      <c r="BW26" s="766"/>
      <c r="BX26" s="766"/>
      <c r="BY26" s="766"/>
      <c r="BZ26" s="766"/>
      <c r="CA26" s="766"/>
      <c r="CB26" s="766"/>
      <c r="CC26" s="766"/>
      <c r="CD26" s="766"/>
      <c r="CE26" s="766"/>
      <c r="CF26" s="766"/>
      <c r="CG26" s="766"/>
      <c r="CH26" s="766"/>
      <c r="CI26" s="766"/>
      <c r="CJ26" s="18"/>
      <c r="CK26" s="756"/>
      <c r="CL26" s="757"/>
      <c r="CM26" s="758"/>
      <c r="CN26" s="578"/>
      <c r="CO26" s="579"/>
      <c r="CP26" s="579"/>
      <c r="CQ26" s="579"/>
      <c r="CR26" s="579"/>
      <c r="CS26" s="579"/>
      <c r="CT26" s="579"/>
      <c r="CU26" s="579"/>
      <c r="CV26" s="579"/>
      <c r="CW26" s="579"/>
      <c r="CX26" s="580"/>
      <c r="CY26" s="586"/>
      <c r="CZ26" s="587"/>
      <c r="DA26" s="593"/>
      <c r="DB26" s="594"/>
      <c r="DC26" s="594"/>
      <c r="DD26" s="594"/>
      <c r="DE26" s="594"/>
      <c r="DF26" s="594"/>
      <c r="DG26" s="594"/>
      <c r="DH26" s="594"/>
      <c r="DI26" s="595"/>
      <c r="DJ26" s="756"/>
      <c r="DK26" s="757"/>
      <c r="DL26" s="758"/>
      <c r="DM26" s="602"/>
      <c r="DN26" s="603"/>
      <c r="DO26" s="603"/>
      <c r="DP26" s="603"/>
      <c r="DQ26" s="603"/>
      <c r="DR26" s="603"/>
      <c r="DS26" s="603"/>
      <c r="DT26" s="603"/>
      <c r="DU26" s="603"/>
      <c r="DV26" s="603"/>
      <c r="DW26" s="603"/>
      <c r="DX26" s="604"/>
      <c r="DY26" s="593"/>
      <c r="DZ26" s="594"/>
      <c r="EA26" s="594"/>
      <c r="EB26" s="594"/>
      <c r="EC26" s="594"/>
      <c r="ED26" s="594"/>
      <c r="EE26" s="594"/>
      <c r="EF26" s="594"/>
      <c r="EG26" s="595"/>
      <c r="EH26" s="82"/>
      <c r="EL26" s="547"/>
      <c r="EM26" s="548"/>
      <c r="EN26" s="548"/>
      <c r="EO26" s="548"/>
      <c r="EP26" s="548"/>
      <c r="EQ26" s="548"/>
      <c r="ER26" s="548"/>
      <c r="ES26" s="549"/>
      <c r="ET26" s="1613"/>
      <c r="EU26" s="1614"/>
      <c r="EV26" s="1614"/>
      <c r="EW26" s="1614"/>
      <c r="EX26" s="1614"/>
      <c r="EY26" s="1614"/>
      <c r="EZ26" s="1614"/>
      <c r="FA26" s="1614"/>
      <c r="FB26" s="1614"/>
      <c r="FC26" s="1614"/>
      <c r="FD26" s="1614"/>
      <c r="FE26" s="1614"/>
      <c r="FF26" s="1614"/>
      <c r="FG26" s="1614"/>
      <c r="FH26" s="1614"/>
      <c r="FI26" s="1614"/>
      <c r="FJ26" s="1614"/>
      <c r="FK26" s="1614"/>
      <c r="FL26" s="1614"/>
      <c r="FM26" s="1614"/>
      <c r="FN26" s="1614"/>
      <c r="FO26" s="1614"/>
      <c r="FP26" s="1614"/>
      <c r="FQ26" s="1614"/>
      <c r="FR26" s="1614"/>
      <c r="FS26" s="1615"/>
      <c r="FU26" s="768"/>
      <c r="FV26" s="769"/>
      <c r="FW26" s="769"/>
      <c r="FX26" s="769"/>
      <c r="FY26" s="769"/>
      <c r="FZ26" s="769"/>
      <c r="GA26" s="769"/>
      <c r="GB26" s="769"/>
      <c r="GC26" s="769"/>
      <c r="GD26" s="769"/>
      <c r="GE26" s="769"/>
      <c r="GF26" s="769"/>
      <c r="GG26" s="769"/>
      <c r="GH26" s="769"/>
      <c r="GI26" s="770"/>
      <c r="GJ26" s="768"/>
      <c r="GK26" s="769"/>
      <c r="GL26" s="769"/>
      <c r="GM26" s="769"/>
      <c r="GN26" s="769"/>
      <c r="GO26" s="769"/>
      <c r="GP26" s="769"/>
      <c r="GQ26" s="769"/>
      <c r="GR26" s="769"/>
      <c r="GS26" s="769"/>
      <c r="GT26" s="769"/>
      <c r="GU26" s="769"/>
      <c r="GV26" s="769"/>
      <c r="GW26" s="769"/>
      <c r="GX26" s="769"/>
      <c r="GY26" s="769"/>
      <c r="GZ26" s="769"/>
      <c r="HA26" s="769"/>
      <c r="HB26" s="769"/>
      <c r="HC26" s="769"/>
      <c r="HD26" s="769"/>
      <c r="HE26" s="769"/>
      <c r="HF26" s="769"/>
      <c r="HG26" s="769"/>
      <c r="HH26" s="769"/>
      <c r="HI26" s="769"/>
      <c r="HJ26" s="769"/>
      <c r="HK26" s="769"/>
      <c r="HL26" s="769"/>
      <c r="HM26" s="769"/>
      <c r="HN26" s="769"/>
      <c r="HO26" s="769"/>
      <c r="HP26" s="769"/>
      <c r="HQ26" s="769"/>
      <c r="HR26" s="586" t="str">
        <f>IF(条件!$G$32="38万円以上の送金","☑","□")</f>
        <v>□</v>
      </c>
      <c r="HS26" s="623"/>
      <c r="HT26" s="550" t="s">
        <v>355</v>
      </c>
      <c r="HU26" s="550"/>
      <c r="HV26" s="550"/>
      <c r="HW26" s="550"/>
      <c r="HX26" s="550"/>
      <c r="HY26" s="550"/>
      <c r="HZ26" s="550"/>
      <c r="IA26" s="550"/>
      <c r="IB26" s="550"/>
      <c r="IC26" s="550"/>
      <c r="ID26" s="550"/>
      <c r="IE26" s="550"/>
      <c r="IF26" s="550"/>
      <c r="IG26" s="45"/>
      <c r="IH26" s="392"/>
      <c r="II26" s="392"/>
      <c r="IJ26" s="392"/>
      <c r="IK26" s="18"/>
      <c r="IL26" s="18"/>
      <c r="IM26" s="51"/>
    </row>
    <row r="27" spans="1:247" ht="4.5" customHeight="1" x14ac:dyDescent="0.15">
      <c r="A27" s="865"/>
      <c r="B27" s="865"/>
      <c r="C27" s="865"/>
      <c r="D27" s="865"/>
      <c r="F27" s="706"/>
      <c r="G27" s="706"/>
      <c r="H27" s="706"/>
      <c r="I27" s="706"/>
      <c r="J27" s="706"/>
      <c r="K27" s="706"/>
      <c r="L27" s="706"/>
      <c r="M27" s="706"/>
      <c r="N27" s="706"/>
      <c r="O27" s="706"/>
      <c r="P27" s="706"/>
      <c r="Q27" s="709"/>
      <c r="R27" s="710"/>
      <c r="S27" s="554"/>
      <c r="T27" s="555"/>
      <c r="U27" s="555"/>
      <c r="V27" s="555"/>
      <c r="W27" s="555"/>
      <c r="X27" s="555"/>
      <c r="Y27" s="555"/>
      <c r="Z27" s="555"/>
      <c r="AA27" s="555"/>
      <c r="AB27" s="555"/>
      <c r="AC27" s="555"/>
      <c r="AD27" s="555"/>
      <c r="AE27" s="555"/>
      <c r="AF27" s="555"/>
      <c r="AG27" s="555"/>
      <c r="AH27" s="555"/>
      <c r="AI27" s="555"/>
      <c r="AJ27" s="555"/>
      <c r="AK27" s="555"/>
      <c r="AL27" s="555"/>
      <c r="AM27" s="555"/>
      <c r="AN27" s="555"/>
      <c r="AO27" s="555"/>
      <c r="AP27" s="555"/>
      <c r="AQ27" s="555"/>
      <c r="AR27" s="555"/>
      <c r="AS27" s="556"/>
      <c r="AT27" s="709"/>
      <c r="AU27" s="710"/>
      <c r="AV27" s="554"/>
      <c r="AW27" s="555"/>
      <c r="AX27" s="555"/>
      <c r="AY27" s="555"/>
      <c r="AZ27" s="555"/>
      <c r="BA27" s="555"/>
      <c r="BB27" s="555"/>
      <c r="BC27" s="555"/>
      <c r="BD27" s="555"/>
      <c r="BE27" s="555"/>
      <c r="BF27" s="555"/>
      <c r="BG27" s="555"/>
      <c r="BH27" s="555"/>
      <c r="BI27" s="555"/>
      <c r="BJ27" s="556"/>
      <c r="BK27" s="709"/>
      <c r="BL27" s="710"/>
      <c r="BM27" s="765"/>
      <c r="BN27" s="766"/>
      <c r="BO27" s="766"/>
      <c r="BP27" s="766"/>
      <c r="BQ27" s="767"/>
      <c r="BR27" s="709"/>
      <c r="BS27" s="710"/>
      <c r="BT27" s="765"/>
      <c r="BU27" s="766"/>
      <c r="BV27" s="766"/>
      <c r="BW27" s="766"/>
      <c r="BX27" s="766"/>
      <c r="BY27" s="766"/>
      <c r="BZ27" s="766"/>
      <c r="CA27" s="766"/>
      <c r="CB27" s="766"/>
      <c r="CC27" s="766"/>
      <c r="CD27" s="766"/>
      <c r="CE27" s="766"/>
      <c r="CF27" s="766"/>
      <c r="CG27" s="766"/>
      <c r="CH27" s="766"/>
      <c r="CI27" s="766"/>
      <c r="CJ27" s="18"/>
      <c r="CK27" s="756"/>
      <c r="CL27" s="757"/>
      <c r="CM27" s="758"/>
      <c r="CN27" s="581"/>
      <c r="CO27" s="582"/>
      <c r="CP27" s="582"/>
      <c r="CQ27" s="582"/>
      <c r="CR27" s="582"/>
      <c r="CS27" s="582"/>
      <c r="CT27" s="582"/>
      <c r="CU27" s="582"/>
      <c r="CV27" s="582"/>
      <c r="CW27" s="582"/>
      <c r="CX27" s="583"/>
      <c r="CY27" s="588"/>
      <c r="CZ27" s="589"/>
      <c r="DA27" s="596"/>
      <c r="DB27" s="597"/>
      <c r="DC27" s="597"/>
      <c r="DD27" s="597"/>
      <c r="DE27" s="597"/>
      <c r="DF27" s="597"/>
      <c r="DG27" s="597"/>
      <c r="DH27" s="597"/>
      <c r="DI27" s="598"/>
      <c r="DJ27" s="756"/>
      <c r="DK27" s="757"/>
      <c r="DL27" s="758"/>
      <c r="DM27" s="605"/>
      <c r="DN27" s="606"/>
      <c r="DO27" s="606"/>
      <c r="DP27" s="606"/>
      <c r="DQ27" s="606"/>
      <c r="DR27" s="606"/>
      <c r="DS27" s="606"/>
      <c r="DT27" s="606"/>
      <c r="DU27" s="606"/>
      <c r="DV27" s="606"/>
      <c r="DW27" s="606"/>
      <c r="DX27" s="607"/>
      <c r="DY27" s="596"/>
      <c r="DZ27" s="597"/>
      <c r="EA27" s="597"/>
      <c r="EB27" s="597"/>
      <c r="EC27" s="597"/>
      <c r="ED27" s="597"/>
      <c r="EE27" s="597"/>
      <c r="EF27" s="597"/>
      <c r="EG27" s="598"/>
      <c r="EH27" s="82"/>
      <c r="EL27" s="551" t="str">
        <f>IF(営業・農業!L35="","",営業・農業!L35)</f>
        <v/>
      </c>
      <c r="EM27" s="552"/>
      <c r="EN27" s="552"/>
      <c r="EO27" s="552"/>
      <c r="EP27" s="552"/>
      <c r="EQ27" s="552"/>
      <c r="ER27" s="552"/>
      <c r="ES27" s="552"/>
      <c r="ET27" s="552"/>
      <c r="EU27" s="553"/>
      <c r="EV27" s="551" t="str">
        <f>IF(営業・農業!K35="","",営業・農業!K35)</f>
        <v/>
      </c>
      <c r="EW27" s="552"/>
      <c r="EX27" s="552"/>
      <c r="EY27" s="552"/>
      <c r="EZ27" s="552"/>
      <c r="FA27" s="552"/>
      <c r="FB27" s="552"/>
      <c r="FC27" s="553"/>
      <c r="FD27" s="560" t="str">
        <f>IF(営業・農業!N35="","",営業・農業!N35)</f>
        <v/>
      </c>
      <c r="FE27" s="561"/>
      <c r="FF27" s="561"/>
      <c r="FG27" s="561"/>
      <c r="FH27" s="561"/>
      <c r="FI27" s="562"/>
      <c r="FJ27" s="569" t="str">
        <f>IF(営業・農業!O35="","",営業・農業!O35)</f>
        <v/>
      </c>
      <c r="FK27" s="570"/>
      <c r="FL27" s="570"/>
      <c r="FM27" s="570"/>
      <c r="FN27" s="570"/>
      <c r="FO27" s="570"/>
      <c r="FP27" s="570"/>
      <c r="FQ27" s="570"/>
      <c r="FR27" s="807" t="s">
        <v>214</v>
      </c>
      <c r="FS27" s="808"/>
      <c r="FU27" s="608" t="s">
        <v>360</v>
      </c>
      <c r="FV27" s="609"/>
      <c r="FW27" s="609"/>
      <c r="FX27" s="609"/>
      <c r="FY27" s="609"/>
      <c r="FZ27" s="609"/>
      <c r="GA27" s="609"/>
      <c r="GB27" s="609"/>
      <c r="GC27" s="609"/>
      <c r="GD27" s="609"/>
      <c r="GE27" s="609"/>
      <c r="GF27" s="609"/>
      <c r="GG27" s="609"/>
      <c r="GH27" s="609"/>
      <c r="GI27" s="610"/>
      <c r="GJ27" s="1742" t="str">
        <f>IF(条件!F32="","",ASC(条件!F32))</f>
        <v/>
      </c>
      <c r="GK27" s="1743"/>
      <c r="GL27" s="1743"/>
      <c r="GM27" s="1743"/>
      <c r="GN27" s="1743"/>
      <c r="GO27" s="1743"/>
      <c r="GP27" s="1743"/>
      <c r="GQ27" s="1743"/>
      <c r="GR27" s="1743"/>
      <c r="GS27" s="1743"/>
      <c r="GT27" s="1743"/>
      <c r="GU27" s="1743"/>
      <c r="GV27" s="1743"/>
      <c r="GW27" s="1743"/>
      <c r="GX27" s="1743"/>
      <c r="GY27" s="1743"/>
      <c r="GZ27" s="1743"/>
      <c r="HA27" s="1743"/>
      <c r="HB27" s="1743"/>
      <c r="HC27" s="1743"/>
      <c r="HD27" s="1743"/>
      <c r="HE27" s="1743"/>
      <c r="HF27" s="1743"/>
      <c r="HG27" s="1743"/>
      <c r="HH27" s="1743"/>
      <c r="HI27" s="1743"/>
      <c r="HJ27" s="1743"/>
      <c r="HK27" s="1743"/>
      <c r="HL27" s="1743"/>
      <c r="HM27" s="1743"/>
      <c r="HN27" s="1743"/>
      <c r="HO27" s="1743"/>
      <c r="HP27" s="1743"/>
      <c r="HQ27" s="1743"/>
      <c r="HR27" s="586"/>
      <c r="HS27" s="623"/>
      <c r="HT27" s="550"/>
      <c r="HU27" s="550"/>
      <c r="HV27" s="550"/>
      <c r="HW27" s="550"/>
      <c r="HX27" s="550"/>
      <c r="HY27" s="550"/>
      <c r="HZ27" s="550"/>
      <c r="IA27" s="550"/>
      <c r="IB27" s="550"/>
      <c r="IC27" s="550"/>
      <c r="ID27" s="550"/>
      <c r="IE27" s="550"/>
      <c r="IF27" s="550"/>
      <c r="IG27" s="45"/>
      <c r="IH27" s="392"/>
      <c r="II27" s="392"/>
      <c r="IJ27" s="392"/>
      <c r="IK27" s="18"/>
      <c r="IL27" s="18"/>
      <c r="IM27" s="51"/>
    </row>
    <row r="28" spans="1:247" ht="3.75" customHeight="1" x14ac:dyDescent="0.15">
      <c r="A28" s="865"/>
      <c r="B28" s="865"/>
      <c r="C28" s="865"/>
      <c r="D28" s="865"/>
      <c r="F28" s="706"/>
      <c r="G28" s="706"/>
      <c r="H28" s="706"/>
      <c r="I28" s="706"/>
      <c r="J28" s="706"/>
      <c r="K28" s="706"/>
      <c r="L28" s="706"/>
      <c r="M28" s="706"/>
      <c r="N28" s="706"/>
      <c r="O28" s="706"/>
      <c r="P28" s="706"/>
      <c r="Q28" s="709"/>
      <c r="R28" s="710"/>
      <c r="S28" s="554"/>
      <c r="T28" s="555"/>
      <c r="U28" s="555"/>
      <c r="V28" s="555"/>
      <c r="W28" s="555"/>
      <c r="X28" s="555"/>
      <c r="Y28" s="555"/>
      <c r="Z28" s="555"/>
      <c r="AA28" s="555"/>
      <c r="AB28" s="555"/>
      <c r="AC28" s="555"/>
      <c r="AD28" s="555"/>
      <c r="AE28" s="555"/>
      <c r="AF28" s="555"/>
      <c r="AG28" s="555"/>
      <c r="AH28" s="555"/>
      <c r="AI28" s="555"/>
      <c r="AJ28" s="555"/>
      <c r="AK28" s="555"/>
      <c r="AL28" s="555"/>
      <c r="AM28" s="555"/>
      <c r="AN28" s="555"/>
      <c r="AO28" s="555"/>
      <c r="AP28" s="555"/>
      <c r="AQ28" s="555"/>
      <c r="AR28" s="555"/>
      <c r="AS28" s="556"/>
      <c r="AT28" s="709"/>
      <c r="AU28" s="710"/>
      <c r="AV28" s="554"/>
      <c r="AW28" s="555"/>
      <c r="AX28" s="555"/>
      <c r="AY28" s="555"/>
      <c r="AZ28" s="555"/>
      <c r="BA28" s="555"/>
      <c r="BB28" s="555"/>
      <c r="BC28" s="555"/>
      <c r="BD28" s="555"/>
      <c r="BE28" s="555"/>
      <c r="BF28" s="555"/>
      <c r="BG28" s="555"/>
      <c r="BH28" s="555"/>
      <c r="BI28" s="555"/>
      <c r="BJ28" s="556"/>
      <c r="BK28" s="709"/>
      <c r="BL28" s="710"/>
      <c r="BM28" s="765"/>
      <c r="BN28" s="766"/>
      <c r="BO28" s="766"/>
      <c r="BP28" s="766"/>
      <c r="BQ28" s="767"/>
      <c r="BR28" s="709"/>
      <c r="BS28" s="710"/>
      <c r="BT28" s="765"/>
      <c r="BU28" s="766"/>
      <c r="BV28" s="766"/>
      <c r="BW28" s="766"/>
      <c r="BX28" s="766"/>
      <c r="BY28" s="766"/>
      <c r="BZ28" s="766"/>
      <c r="CA28" s="766"/>
      <c r="CB28" s="766"/>
      <c r="CC28" s="766"/>
      <c r="CD28" s="766"/>
      <c r="CE28" s="766"/>
      <c r="CF28" s="766"/>
      <c r="CG28" s="766"/>
      <c r="CH28" s="766"/>
      <c r="CI28" s="766"/>
      <c r="CJ28" s="18"/>
      <c r="CK28" s="756"/>
      <c r="CL28" s="757"/>
      <c r="CM28" s="758"/>
      <c r="CN28" s="894" t="s">
        <v>285</v>
      </c>
      <c r="CO28" s="895"/>
      <c r="CP28" s="895"/>
      <c r="CQ28" s="895"/>
      <c r="CR28" s="895"/>
      <c r="CS28" s="895"/>
      <c r="CT28" s="895"/>
      <c r="CU28" s="895"/>
      <c r="CV28" s="895"/>
      <c r="CW28" s="895"/>
      <c r="CX28" s="896"/>
      <c r="CY28" s="903" t="s">
        <v>219</v>
      </c>
      <c r="CZ28" s="904"/>
      <c r="DA28" s="590">
        <f>SUM(DA16:DI27)</f>
        <v>0</v>
      </c>
      <c r="DB28" s="591"/>
      <c r="DC28" s="591"/>
      <c r="DD28" s="591"/>
      <c r="DE28" s="591"/>
      <c r="DF28" s="591"/>
      <c r="DG28" s="591"/>
      <c r="DH28" s="591"/>
      <c r="DI28" s="592"/>
      <c r="DJ28" s="756"/>
      <c r="DK28" s="757"/>
      <c r="DL28" s="758"/>
      <c r="DM28" s="599" t="s">
        <v>293</v>
      </c>
      <c r="DN28" s="600"/>
      <c r="DO28" s="600"/>
      <c r="DP28" s="600"/>
      <c r="DQ28" s="600"/>
      <c r="DR28" s="600"/>
      <c r="DS28" s="600"/>
      <c r="DT28" s="600"/>
      <c r="DU28" s="600"/>
      <c r="DV28" s="600"/>
      <c r="DW28" s="600"/>
      <c r="DX28" s="601"/>
      <c r="DY28" s="590" t="str">
        <f>IF(営業・農業!E40="","",営業・農業!E40)</f>
        <v/>
      </c>
      <c r="DZ28" s="591"/>
      <c r="EA28" s="591"/>
      <c r="EB28" s="591"/>
      <c r="EC28" s="591"/>
      <c r="ED28" s="591"/>
      <c r="EE28" s="591"/>
      <c r="EF28" s="591"/>
      <c r="EG28" s="592"/>
      <c r="EH28" s="82"/>
      <c r="EL28" s="554"/>
      <c r="EM28" s="555"/>
      <c r="EN28" s="555"/>
      <c r="EO28" s="555"/>
      <c r="EP28" s="555"/>
      <c r="EQ28" s="555"/>
      <c r="ER28" s="555"/>
      <c r="ES28" s="555"/>
      <c r="ET28" s="555"/>
      <c r="EU28" s="556"/>
      <c r="EV28" s="554"/>
      <c r="EW28" s="555"/>
      <c r="EX28" s="555"/>
      <c r="EY28" s="555"/>
      <c r="EZ28" s="555"/>
      <c r="FA28" s="555"/>
      <c r="FB28" s="555"/>
      <c r="FC28" s="556"/>
      <c r="FD28" s="563"/>
      <c r="FE28" s="564"/>
      <c r="FF28" s="564"/>
      <c r="FG28" s="564"/>
      <c r="FH28" s="564"/>
      <c r="FI28" s="565"/>
      <c r="FJ28" s="571"/>
      <c r="FK28" s="572"/>
      <c r="FL28" s="572"/>
      <c r="FM28" s="572"/>
      <c r="FN28" s="572"/>
      <c r="FO28" s="572"/>
      <c r="FP28" s="572"/>
      <c r="FQ28" s="572"/>
      <c r="FR28" s="809"/>
      <c r="FS28" s="810"/>
      <c r="FU28" s="811"/>
      <c r="FV28" s="812"/>
      <c r="FW28" s="812"/>
      <c r="FX28" s="812"/>
      <c r="FY28" s="812"/>
      <c r="FZ28" s="812"/>
      <c r="GA28" s="812"/>
      <c r="GB28" s="812"/>
      <c r="GC28" s="812"/>
      <c r="GD28" s="812"/>
      <c r="GE28" s="812"/>
      <c r="GF28" s="812"/>
      <c r="GG28" s="812"/>
      <c r="GH28" s="812"/>
      <c r="GI28" s="813"/>
      <c r="GJ28" s="1744"/>
      <c r="GK28" s="1745"/>
      <c r="GL28" s="1745"/>
      <c r="GM28" s="1745"/>
      <c r="GN28" s="1745"/>
      <c r="GO28" s="1745"/>
      <c r="GP28" s="1745"/>
      <c r="GQ28" s="1745"/>
      <c r="GR28" s="1745"/>
      <c r="GS28" s="1745"/>
      <c r="GT28" s="1745"/>
      <c r="GU28" s="1745"/>
      <c r="GV28" s="1745"/>
      <c r="GW28" s="1745"/>
      <c r="GX28" s="1745"/>
      <c r="GY28" s="1745"/>
      <c r="GZ28" s="1745"/>
      <c r="HA28" s="1745"/>
      <c r="HB28" s="1745"/>
      <c r="HC28" s="1745"/>
      <c r="HD28" s="1745"/>
      <c r="HE28" s="1745"/>
      <c r="HF28" s="1745"/>
      <c r="HG28" s="1745"/>
      <c r="HH28" s="1745"/>
      <c r="HI28" s="1745"/>
      <c r="HJ28" s="1745"/>
      <c r="HK28" s="1745"/>
      <c r="HL28" s="1745"/>
      <c r="HM28" s="1745"/>
      <c r="HN28" s="1745"/>
      <c r="HO28" s="1745"/>
      <c r="HP28" s="1745"/>
      <c r="HQ28" s="1746"/>
      <c r="HR28" s="95"/>
      <c r="HS28" s="98"/>
      <c r="HT28" s="43"/>
      <c r="HU28" s="43"/>
      <c r="HV28" s="43"/>
      <c r="HW28" s="43"/>
      <c r="HX28" s="43"/>
      <c r="HY28" s="43"/>
      <c r="HZ28" s="43"/>
      <c r="IA28" s="43"/>
      <c r="IB28" s="43"/>
      <c r="IC28" s="43"/>
      <c r="ID28" s="43"/>
      <c r="IE28" s="43"/>
      <c r="IF28" s="43"/>
      <c r="IG28" s="43"/>
      <c r="IH28" s="43"/>
      <c r="II28" s="43"/>
      <c r="IJ28" s="43"/>
      <c r="IK28" s="18"/>
      <c r="IL28" s="18"/>
      <c r="IM28" s="51"/>
    </row>
    <row r="29" spans="1:247" ht="4.5" customHeight="1" x14ac:dyDescent="0.15">
      <c r="A29" s="865"/>
      <c r="B29" s="865"/>
      <c r="C29" s="865"/>
      <c r="D29" s="865"/>
      <c r="F29" s="706"/>
      <c r="G29" s="706"/>
      <c r="H29" s="706"/>
      <c r="I29" s="706"/>
      <c r="J29" s="706"/>
      <c r="K29" s="706"/>
      <c r="L29" s="706"/>
      <c r="M29" s="706"/>
      <c r="N29" s="706"/>
      <c r="O29" s="706"/>
      <c r="P29" s="706"/>
      <c r="Q29" s="709"/>
      <c r="R29" s="710"/>
      <c r="S29" s="554"/>
      <c r="T29" s="555"/>
      <c r="U29" s="555"/>
      <c r="V29" s="555"/>
      <c r="W29" s="555"/>
      <c r="X29" s="555"/>
      <c r="Y29" s="555"/>
      <c r="Z29" s="555"/>
      <c r="AA29" s="555"/>
      <c r="AB29" s="555"/>
      <c r="AC29" s="555"/>
      <c r="AD29" s="555"/>
      <c r="AE29" s="555"/>
      <c r="AF29" s="555"/>
      <c r="AG29" s="555"/>
      <c r="AH29" s="555"/>
      <c r="AI29" s="555"/>
      <c r="AJ29" s="555"/>
      <c r="AK29" s="555"/>
      <c r="AL29" s="555"/>
      <c r="AM29" s="555"/>
      <c r="AN29" s="555"/>
      <c r="AO29" s="555"/>
      <c r="AP29" s="555"/>
      <c r="AQ29" s="555"/>
      <c r="AR29" s="555"/>
      <c r="AS29" s="556"/>
      <c r="AT29" s="709"/>
      <c r="AU29" s="710"/>
      <c r="AV29" s="554"/>
      <c r="AW29" s="555"/>
      <c r="AX29" s="555"/>
      <c r="AY29" s="555"/>
      <c r="AZ29" s="555"/>
      <c r="BA29" s="555"/>
      <c r="BB29" s="555"/>
      <c r="BC29" s="555"/>
      <c r="BD29" s="555"/>
      <c r="BE29" s="555"/>
      <c r="BF29" s="555"/>
      <c r="BG29" s="555"/>
      <c r="BH29" s="555"/>
      <c r="BI29" s="555"/>
      <c r="BJ29" s="556"/>
      <c r="BK29" s="709"/>
      <c r="BL29" s="710"/>
      <c r="BM29" s="765"/>
      <c r="BN29" s="766"/>
      <c r="BO29" s="766"/>
      <c r="BP29" s="766"/>
      <c r="BQ29" s="767"/>
      <c r="BR29" s="709"/>
      <c r="BS29" s="710"/>
      <c r="BT29" s="765"/>
      <c r="BU29" s="766"/>
      <c r="BV29" s="766"/>
      <c r="BW29" s="766"/>
      <c r="BX29" s="766"/>
      <c r="BY29" s="766"/>
      <c r="BZ29" s="766"/>
      <c r="CA29" s="766"/>
      <c r="CB29" s="766"/>
      <c r="CC29" s="766"/>
      <c r="CD29" s="766"/>
      <c r="CE29" s="766"/>
      <c r="CF29" s="766"/>
      <c r="CG29" s="766"/>
      <c r="CH29" s="766"/>
      <c r="CI29" s="766"/>
      <c r="CJ29" s="18"/>
      <c r="CK29" s="756"/>
      <c r="CL29" s="757"/>
      <c r="CM29" s="758"/>
      <c r="CN29" s="897"/>
      <c r="CO29" s="898"/>
      <c r="CP29" s="898"/>
      <c r="CQ29" s="898"/>
      <c r="CR29" s="898"/>
      <c r="CS29" s="898"/>
      <c r="CT29" s="898"/>
      <c r="CU29" s="898"/>
      <c r="CV29" s="898"/>
      <c r="CW29" s="898"/>
      <c r="CX29" s="899"/>
      <c r="CY29" s="905"/>
      <c r="CZ29" s="906"/>
      <c r="DA29" s="593"/>
      <c r="DB29" s="594"/>
      <c r="DC29" s="594"/>
      <c r="DD29" s="594"/>
      <c r="DE29" s="594"/>
      <c r="DF29" s="594"/>
      <c r="DG29" s="594"/>
      <c r="DH29" s="594"/>
      <c r="DI29" s="595"/>
      <c r="DJ29" s="756"/>
      <c r="DK29" s="757"/>
      <c r="DL29" s="758"/>
      <c r="DM29" s="602"/>
      <c r="DN29" s="603"/>
      <c r="DO29" s="603"/>
      <c r="DP29" s="603"/>
      <c r="DQ29" s="603"/>
      <c r="DR29" s="603"/>
      <c r="DS29" s="603"/>
      <c r="DT29" s="603"/>
      <c r="DU29" s="603"/>
      <c r="DV29" s="603"/>
      <c r="DW29" s="603"/>
      <c r="DX29" s="604"/>
      <c r="DY29" s="593"/>
      <c r="DZ29" s="594"/>
      <c r="EA29" s="594"/>
      <c r="EB29" s="594"/>
      <c r="EC29" s="594"/>
      <c r="ED29" s="594"/>
      <c r="EE29" s="594"/>
      <c r="EF29" s="594"/>
      <c r="EG29" s="595"/>
      <c r="EH29" s="82"/>
      <c r="EL29" s="554"/>
      <c r="EM29" s="555"/>
      <c r="EN29" s="555"/>
      <c r="EO29" s="555"/>
      <c r="EP29" s="555"/>
      <c r="EQ29" s="555"/>
      <c r="ER29" s="555"/>
      <c r="ES29" s="555"/>
      <c r="ET29" s="555"/>
      <c r="EU29" s="556"/>
      <c r="EV29" s="554"/>
      <c r="EW29" s="555"/>
      <c r="EX29" s="555"/>
      <c r="EY29" s="555"/>
      <c r="EZ29" s="555"/>
      <c r="FA29" s="555"/>
      <c r="FB29" s="555"/>
      <c r="FC29" s="556"/>
      <c r="FD29" s="563"/>
      <c r="FE29" s="564"/>
      <c r="FF29" s="564"/>
      <c r="FG29" s="564"/>
      <c r="FH29" s="564"/>
      <c r="FI29" s="565"/>
      <c r="FJ29" s="571"/>
      <c r="FK29" s="572"/>
      <c r="FL29" s="572"/>
      <c r="FM29" s="572"/>
      <c r="FN29" s="572"/>
      <c r="FO29" s="572"/>
      <c r="FP29" s="572"/>
      <c r="FQ29" s="572"/>
      <c r="FR29" s="18"/>
      <c r="FS29" s="51"/>
      <c r="FU29" s="611"/>
      <c r="FV29" s="612"/>
      <c r="FW29" s="612"/>
      <c r="FX29" s="612"/>
      <c r="FY29" s="612"/>
      <c r="FZ29" s="612"/>
      <c r="GA29" s="612"/>
      <c r="GB29" s="612"/>
      <c r="GC29" s="612"/>
      <c r="GD29" s="612"/>
      <c r="GE29" s="612"/>
      <c r="GF29" s="612"/>
      <c r="GG29" s="612"/>
      <c r="GH29" s="612"/>
      <c r="GI29" s="613"/>
      <c r="GJ29" s="1747"/>
      <c r="GK29" s="1748"/>
      <c r="GL29" s="1748"/>
      <c r="GM29" s="1748"/>
      <c r="GN29" s="1748"/>
      <c r="GO29" s="1748"/>
      <c r="GP29" s="1748"/>
      <c r="GQ29" s="1748"/>
      <c r="GR29" s="1748"/>
      <c r="GS29" s="1748"/>
      <c r="GT29" s="1748"/>
      <c r="GU29" s="1748"/>
      <c r="GV29" s="1748"/>
      <c r="GW29" s="1748"/>
      <c r="GX29" s="1748"/>
      <c r="GY29" s="1748"/>
      <c r="GZ29" s="1748"/>
      <c r="HA29" s="1748"/>
      <c r="HB29" s="1748"/>
      <c r="HC29" s="1748"/>
      <c r="HD29" s="1748"/>
      <c r="HE29" s="1748"/>
      <c r="HF29" s="1748"/>
      <c r="HG29" s="1748"/>
      <c r="HH29" s="1748"/>
      <c r="HI29" s="1748"/>
      <c r="HJ29" s="1748"/>
      <c r="HK29" s="1748"/>
      <c r="HL29" s="1748"/>
      <c r="HM29" s="1748"/>
      <c r="HN29" s="1748"/>
      <c r="HO29" s="1748"/>
      <c r="HP29" s="1748"/>
      <c r="HQ29" s="1749"/>
      <c r="HR29" s="94"/>
      <c r="HS29" s="97"/>
      <c r="HT29" s="97"/>
      <c r="HU29" s="97"/>
      <c r="HV29" s="97"/>
      <c r="HW29" s="97"/>
      <c r="HX29" s="97"/>
      <c r="HY29" s="97"/>
      <c r="HZ29" s="97"/>
      <c r="IA29" s="97"/>
      <c r="IB29" s="97"/>
      <c r="IC29" s="97"/>
      <c r="ID29" s="97"/>
      <c r="IE29" s="97"/>
      <c r="IF29" s="97"/>
      <c r="IG29" s="97"/>
      <c r="IH29" s="97"/>
      <c r="II29" s="97"/>
      <c r="IJ29" s="97"/>
      <c r="IK29" s="19"/>
      <c r="IL29" s="19"/>
      <c r="IM29" s="52"/>
    </row>
    <row r="30" spans="1:247" ht="3.75" customHeight="1" x14ac:dyDescent="0.15">
      <c r="A30" s="865"/>
      <c r="B30" s="865"/>
      <c r="C30" s="865"/>
      <c r="D30" s="865"/>
      <c r="F30" s="706"/>
      <c r="G30" s="706"/>
      <c r="H30" s="706"/>
      <c r="I30" s="706"/>
      <c r="J30" s="706"/>
      <c r="K30" s="706"/>
      <c r="L30" s="706"/>
      <c r="M30" s="706"/>
      <c r="N30" s="706"/>
      <c r="O30" s="706"/>
      <c r="P30" s="706"/>
      <c r="Q30" s="711"/>
      <c r="R30" s="712"/>
      <c r="S30" s="554"/>
      <c r="T30" s="555"/>
      <c r="U30" s="555"/>
      <c r="V30" s="555"/>
      <c r="W30" s="555"/>
      <c r="X30" s="555"/>
      <c r="Y30" s="555"/>
      <c r="Z30" s="555"/>
      <c r="AA30" s="555"/>
      <c r="AB30" s="555"/>
      <c r="AC30" s="555"/>
      <c r="AD30" s="555"/>
      <c r="AE30" s="555"/>
      <c r="AF30" s="555"/>
      <c r="AG30" s="555"/>
      <c r="AH30" s="555"/>
      <c r="AI30" s="555"/>
      <c r="AJ30" s="555"/>
      <c r="AK30" s="555"/>
      <c r="AL30" s="555"/>
      <c r="AM30" s="555"/>
      <c r="AN30" s="555"/>
      <c r="AO30" s="555"/>
      <c r="AP30" s="555"/>
      <c r="AQ30" s="555"/>
      <c r="AR30" s="555"/>
      <c r="AS30" s="556"/>
      <c r="AT30" s="711"/>
      <c r="AU30" s="712"/>
      <c r="AV30" s="554"/>
      <c r="AW30" s="555"/>
      <c r="AX30" s="555"/>
      <c r="AY30" s="555"/>
      <c r="AZ30" s="555"/>
      <c r="BA30" s="555"/>
      <c r="BB30" s="555"/>
      <c r="BC30" s="555"/>
      <c r="BD30" s="555"/>
      <c r="BE30" s="555"/>
      <c r="BF30" s="555"/>
      <c r="BG30" s="555"/>
      <c r="BH30" s="555"/>
      <c r="BI30" s="555"/>
      <c r="BJ30" s="556"/>
      <c r="BK30" s="711"/>
      <c r="BL30" s="712"/>
      <c r="BM30" s="765"/>
      <c r="BN30" s="766"/>
      <c r="BO30" s="766"/>
      <c r="BP30" s="766"/>
      <c r="BQ30" s="767"/>
      <c r="BR30" s="711"/>
      <c r="BS30" s="712"/>
      <c r="BT30" s="765"/>
      <c r="BU30" s="766"/>
      <c r="BV30" s="766"/>
      <c r="BW30" s="766"/>
      <c r="BX30" s="766"/>
      <c r="BY30" s="766"/>
      <c r="BZ30" s="766"/>
      <c r="CA30" s="766"/>
      <c r="CB30" s="766"/>
      <c r="CC30" s="766"/>
      <c r="CD30" s="766"/>
      <c r="CE30" s="766"/>
      <c r="CF30" s="766"/>
      <c r="CG30" s="766"/>
      <c r="CH30" s="766"/>
      <c r="CI30" s="766"/>
      <c r="CJ30" s="18"/>
      <c r="CK30" s="759"/>
      <c r="CL30" s="760"/>
      <c r="CM30" s="761"/>
      <c r="CN30" s="900"/>
      <c r="CO30" s="901"/>
      <c r="CP30" s="901"/>
      <c r="CQ30" s="901"/>
      <c r="CR30" s="901"/>
      <c r="CS30" s="901"/>
      <c r="CT30" s="901"/>
      <c r="CU30" s="901"/>
      <c r="CV30" s="901"/>
      <c r="CW30" s="901"/>
      <c r="CX30" s="902"/>
      <c r="CY30" s="907"/>
      <c r="CZ30" s="908"/>
      <c r="DA30" s="596"/>
      <c r="DB30" s="597"/>
      <c r="DC30" s="597"/>
      <c r="DD30" s="597"/>
      <c r="DE30" s="597"/>
      <c r="DF30" s="597"/>
      <c r="DG30" s="597"/>
      <c r="DH30" s="597"/>
      <c r="DI30" s="598"/>
      <c r="DJ30" s="756"/>
      <c r="DK30" s="757"/>
      <c r="DL30" s="758"/>
      <c r="DM30" s="605"/>
      <c r="DN30" s="606"/>
      <c r="DO30" s="606"/>
      <c r="DP30" s="606"/>
      <c r="DQ30" s="606"/>
      <c r="DR30" s="606"/>
      <c r="DS30" s="606"/>
      <c r="DT30" s="606"/>
      <c r="DU30" s="606"/>
      <c r="DV30" s="606"/>
      <c r="DW30" s="606"/>
      <c r="DX30" s="607"/>
      <c r="DY30" s="596"/>
      <c r="DZ30" s="597"/>
      <c r="EA30" s="597"/>
      <c r="EB30" s="597"/>
      <c r="EC30" s="597"/>
      <c r="ED30" s="597"/>
      <c r="EE30" s="597"/>
      <c r="EF30" s="597"/>
      <c r="EG30" s="598"/>
      <c r="EH30" s="82"/>
      <c r="EL30" s="554"/>
      <c r="EM30" s="555"/>
      <c r="EN30" s="555"/>
      <c r="EO30" s="555"/>
      <c r="EP30" s="555"/>
      <c r="EQ30" s="555"/>
      <c r="ER30" s="555"/>
      <c r="ES30" s="555"/>
      <c r="ET30" s="555"/>
      <c r="EU30" s="556"/>
      <c r="EV30" s="554"/>
      <c r="EW30" s="555"/>
      <c r="EX30" s="555"/>
      <c r="EY30" s="555"/>
      <c r="EZ30" s="555"/>
      <c r="FA30" s="555"/>
      <c r="FB30" s="555"/>
      <c r="FC30" s="556"/>
      <c r="FD30" s="563"/>
      <c r="FE30" s="564"/>
      <c r="FF30" s="564"/>
      <c r="FG30" s="564"/>
      <c r="FH30" s="564"/>
      <c r="FI30" s="565"/>
      <c r="FJ30" s="571"/>
      <c r="FK30" s="572"/>
      <c r="FL30" s="572"/>
      <c r="FM30" s="572"/>
      <c r="FN30" s="572"/>
      <c r="FO30" s="572"/>
      <c r="FP30" s="572"/>
      <c r="FQ30" s="572"/>
      <c r="FR30" s="18"/>
      <c r="FS30" s="51"/>
    </row>
    <row r="31" spans="1:247" ht="3.75" customHeight="1" x14ac:dyDescent="0.15">
      <c r="A31" s="865"/>
      <c r="B31" s="865"/>
      <c r="C31" s="865"/>
      <c r="D31" s="865"/>
      <c r="CK31" s="753" t="s">
        <v>269</v>
      </c>
      <c r="CL31" s="754"/>
      <c r="CM31" s="755"/>
      <c r="CN31" s="575" t="s">
        <v>276</v>
      </c>
      <c r="CO31" s="576"/>
      <c r="CP31" s="576"/>
      <c r="CQ31" s="576"/>
      <c r="CR31" s="576"/>
      <c r="CS31" s="576"/>
      <c r="CT31" s="576"/>
      <c r="CU31" s="576"/>
      <c r="CV31" s="576"/>
      <c r="CW31" s="576"/>
      <c r="CX31" s="577"/>
      <c r="CY31" s="584" t="s">
        <v>96</v>
      </c>
      <c r="CZ31" s="585"/>
      <c r="DA31" s="590" t="str">
        <f>IF(営業・農業!E24="","",営業・農業!E24)</f>
        <v/>
      </c>
      <c r="DB31" s="591"/>
      <c r="DC31" s="591"/>
      <c r="DD31" s="591"/>
      <c r="DE31" s="591"/>
      <c r="DF31" s="591"/>
      <c r="DG31" s="591"/>
      <c r="DH31" s="591"/>
      <c r="DI31" s="592"/>
      <c r="DJ31" s="756"/>
      <c r="DK31" s="757"/>
      <c r="DL31" s="758"/>
      <c r="DM31" s="599" t="s">
        <v>294</v>
      </c>
      <c r="DN31" s="600"/>
      <c r="DO31" s="600"/>
      <c r="DP31" s="600"/>
      <c r="DQ31" s="600"/>
      <c r="DR31" s="600"/>
      <c r="DS31" s="600"/>
      <c r="DT31" s="600"/>
      <c r="DU31" s="600"/>
      <c r="DV31" s="600"/>
      <c r="DW31" s="600"/>
      <c r="DX31" s="601"/>
      <c r="DY31" s="590" t="str">
        <f>IF(営業・農業!E41="","",営業・農業!E41)</f>
        <v/>
      </c>
      <c r="DZ31" s="591"/>
      <c r="EA31" s="591"/>
      <c r="EB31" s="591"/>
      <c r="EC31" s="591"/>
      <c r="ED31" s="591"/>
      <c r="EE31" s="591"/>
      <c r="EF31" s="591"/>
      <c r="EG31" s="592"/>
      <c r="EH31" s="82"/>
      <c r="EL31" s="557"/>
      <c r="EM31" s="558"/>
      <c r="EN31" s="558"/>
      <c r="EO31" s="558"/>
      <c r="EP31" s="558"/>
      <c r="EQ31" s="558"/>
      <c r="ER31" s="558"/>
      <c r="ES31" s="558"/>
      <c r="ET31" s="558"/>
      <c r="EU31" s="559"/>
      <c r="EV31" s="557"/>
      <c r="EW31" s="558"/>
      <c r="EX31" s="558"/>
      <c r="EY31" s="558"/>
      <c r="EZ31" s="558"/>
      <c r="FA31" s="558"/>
      <c r="FB31" s="558"/>
      <c r="FC31" s="559"/>
      <c r="FD31" s="566"/>
      <c r="FE31" s="567"/>
      <c r="FF31" s="567"/>
      <c r="FG31" s="567"/>
      <c r="FH31" s="567"/>
      <c r="FI31" s="568"/>
      <c r="FJ31" s="573"/>
      <c r="FK31" s="574"/>
      <c r="FL31" s="574"/>
      <c r="FM31" s="574"/>
      <c r="FN31" s="574"/>
      <c r="FO31" s="574"/>
      <c r="FP31" s="574"/>
      <c r="FQ31" s="574"/>
      <c r="FR31" s="19"/>
      <c r="FS31" s="52"/>
    </row>
    <row r="32" spans="1:247" ht="3" customHeight="1" x14ac:dyDescent="0.15">
      <c r="A32" s="865"/>
      <c r="B32" s="865"/>
      <c r="C32" s="865"/>
      <c r="D32" s="865"/>
      <c r="F32" s="866" t="s">
        <v>180</v>
      </c>
      <c r="G32" s="866"/>
      <c r="H32" s="866"/>
      <c r="I32" s="866"/>
      <c r="J32" s="866"/>
      <c r="K32" s="866"/>
      <c r="L32" s="866"/>
      <c r="M32" s="866"/>
      <c r="N32" s="866"/>
      <c r="O32" s="866"/>
      <c r="P32" s="867"/>
      <c r="Q32" s="465"/>
      <c r="R32" s="466"/>
      <c r="S32" s="466"/>
      <c r="T32" s="873" t="s">
        <v>179</v>
      </c>
      <c r="U32" s="873"/>
      <c r="V32" s="873"/>
      <c r="W32" s="873"/>
      <c r="X32" s="873"/>
      <c r="Y32" s="873"/>
      <c r="Z32" s="873"/>
      <c r="AA32" s="873"/>
      <c r="AB32" s="873"/>
      <c r="AC32" s="873"/>
      <c r="AD32" s="873"/>
      <c r="AE32" s="873"/>
      <c r="AF32" s="873"/>
      <c r="AG32" s="873"/>
      <c r="AH32" s="873"/>
      <c r="AI32" s="873"/>
      <c r="AJ32" s="873"/>
      <c r="AK32" s="873"/>
      <c r="AL32" s="873"/>
      <c r="AM32" s="873"/>
      <c r="AN32" s="873"/>
      <c r="AO32" s="873"/>
      <c r="AP32" s="873"/>
      <c r="AQ32" s="873"/>
      <c r="AR32" s="873"/>
      <c r="AS32" s="873"/>
      <c r="AT32" s="873"/>
      <c r="AU32" s="873"/>
      <c r="AV32" s="873"/>
      <c r="AW32" s="873"/>
      <c r="AX32" s="873"/>
      <c r="AY32" s="873"/>
      <c r="AZ32" s="873"/>
      <c r="BA32" s="873"/>
      <c r="BB32" s="873"/>
      <c r="BC32" s="873"/>
      <c r="BD32" s="874"/>
      <c r="BE32" s="465"/>
      <c r="BF32" s="466"/>
      <c r="BG32" s="466"/>
      <c r="BH32" s="466"/>
      <c r="BI32" s="466"/>
      <c r="BJ32" s="868" t="s">
        <v>177</v>
      </c>
      <c r="BK32" s="869"/>
      <c r="BL32" s="869"/>
      <c r="BM32" s="869"/>
      <c r="BN32" s="869"/>
      <c r="BO32" s="869"/>
      <c r="BP32" s="869"/>
      <c r="BQ32" s="870"/>
      <c r="BR32" s="467"/>
      <c r="BS32" s="467"/>
      <c r="BT32" s="467"/>
      <c r="BU32" s="467"/>
      <c r="BV32" s="467"/>
      <c r="BW32" s="467"/>
      <c r="BX32" s="467"/>
      <c r="BY32" s="734" t="s">
        <v>112</v>
      </c>
      <c r="BZ32" s="734"/>
      <c r="CA32" s="734"/>
      <c r="CB32" s="734"/>
      <c r="CC32" s="734"/>
      <c r="CD32" s="734"/>
      <c r="CE32" s="734"/>
      <c r="CF32" s="734"/>
      <c r="CG32" s="734"/>
      <c r="CH32" s="734"/>
      <c r="CI32" s="734"/>
      <c r="CJ32" s="32"/>
      <c r="CK32" s="756"/>
      <c r="CL32" s="757"/>
      <c r="CM32" s="758"/>
      <c r="CN32" s="578"/>
      <c r="CO32" s="579"/>
      <c r="CP32" s="579"/>
      <c r="CQ32" s="579"/>
      <c r="CR32" s="579"/>
      <c r="CS32" s="579"/>
      <c r="CT32" s="579"/>
      <c r="CU32" s="579"/>
      <c r="CV32" s="579"/>
      <c r="CW32" s="579"/>
      <c r="CX32" s="580"/>
      <c r="CY32" s="586"/>
      <c r="CZ32" s="587"/>
      <c r="DA32" s="593"/>
      <c r="DB32" s="594"/>
      <c r="DC32" s="594"/>
      <c r="DD32" s="594"/>
      <c r="DE32" s="594"/>
      <c r="DF32" s="594"/>
      <c r="DG32" s="594"/>
      <c r="DH32" s="594"/>
      <c r="DI32" s="595"/>
      <c r="DJ32" s="756"/>
      <c r="DK32" s="757"/>
      <c r="DL32" s="758"/>
      <c r="DM32" s="602"/>
      <c r="DN32" s="603"/>
      <c r="DO32" s="603"/>
      <c r="DP32" s="603"/>
      <c r="DQ32" s="603"/>
      <c r="DR32" s="603"/>
      <c r="DS32" s="603"/>
      <c r="DT32" s="603"/>
      <c r="DU32" s="603"/>
      <c r="DV32" s="603"/>
      <c r="DW32" s="603"/>
      <c r="DX32" s="604"/>
      <c r="DY32" s="593"/>
      <c r="DZ32" s="594"/>
      <c r="EA32" s="594"/>
      <c r="EB32" s="594"/>
      <c r="EC32" s="594"/>
      <c r="ED32" s="594"/>
      <c r="EE32" s="594"/>
      <c r="EF32" s="594"/>
      <c r="EG32" s="595"/>
      <c r="EH32" s="82"/>
      <c r="EL32" s="544" t="s">
        <v>329</v>
      </c>
      <c r="EM32" s="545"/>
      <c r="EN32" s="545"/>
      <c r="EO32" s="545"/>
      <c r="EP32" s="545"/>
      <c r="EQ32" s="545"/>
      <c r="ER32" s="545"/>
      <c r="ES32" s="546"/>
      <c r="ET32" s="1610"/>
      <c r="EU32" s="1611"/>
      <c r="EV32" s="1611"/>
      <c r="EW32" s="1611"/>
      <c r="EX32" s="1611"/>
      <c r="EY32" s="1611"/>
      <c r="EZ32" s="1611"/>
      <c r="FA32" s="1611"/>
      <c r="FB32" s="1611"/>
      <c r="FC32" s="1611"/>
      <c r="FD32" s="1611"/>
      <c r="FE32" s="1611"/>
      <c r="FF32" s="1611"/>
      <c r="FG32" s="1611"/>
      <c r="FH32" s="1611"/>
      <c r="FI32" s="1611"/>
      <c r="FJ32" s="1611"/>
      <c r="FK32" s="1611"/>
      <c r="FL32" s="1611"/>
      <c r="FM32" s="1611"/>
      <c r="FN32" s="1611"/>
      <c r="FO32" s="1611"/>
      <c r="FP32" s="1611"/>
      <c r="FQ32" s="1611"/>
      <c r="FR32" s="1611"/>
      <c r="FS32" s="1612"/>
    </row>
    <row r="33" spans="1:225" ht="6" customHeight="1" x14ac:dyDescent="0.15">
      <c r="A33" s="865"/>
      <c r="B33" s="865"/>
      <c r="C33" s="865"/>
      <c r="D33" s="865"/>
      <c r="F33" s="866"/>
      <c r="G33" s="866"/>
      <c r="H33" s="866"/>
      <c r="I33" s="866"/>
      <c r="J33" s="866"/>
      <c r="K33" s="866"/>
      <c r="L33" s="866"/>
      <c r="M33" s="866"/>
      <c r="N33" s="866"/>
      <c r="O33" s="866"/>
      <c r="P33" s="867"/>
      <c r="Q33" s="468"/>
      <c r="R33" s="469"/>
      <c r="S33" s="469"/>
      <c r="T33" s="734"/>
      <c r="U33" s="734"/>
      <c r="V33" s="734"/>
      <c r="W33" s="734"/>
      <c r="X33" s="734"/>
      <c r="Y33" s="734"/>
      <c r="Z33" s="734"/>
      <c r="AA33" s="734"/>
      <c r="AB33" s="734"/>
      <c r="AC33" s="734"/>
      <c r="AD33" s="734"/>
      <c r="AE33" s="734"/>
      <c r="AF33" s="734"/>
      <c r="AG33" s="734"/>
      <c r="AH33" s="734"/>
      <c r="AI33" s="734"/>
      <c r="AJ33" s="734"/>
      <c r="AK33" s="734"/>
      <c r="AL33" s="734"/>
      <c r="AM33" s="734"/>
      <c r="AN33" s="734"/>
      <c r="AO33" s="734"/>
      <c r="AP33" s="734"/>
      <c r="AQ33" s="734"/>
      <c r="AR33" s="734"/>
      <c r="AS33" s="734"/>
      <c r="AT33" s="734"/>
      <c r="AU33" s="734"/>
      <c r="AV33" s="734"/>
      <c r="AW33" s="734"/>
      <c r="AX33" s="734"/>
      <c r="AY33" s="734"/>
      <c r="AZ33" s="734"/>
      <c r="BA33" s="734"/>
      <c r="BB33" s="734"/>
      <c r="BC33" s="734"/>
      <c r="BD33" s="875"/>
      <c r="BE33" s="468"/>
      <c r="BF33" s="469"/>
      <c r="BG33" s="469"/>
      <c r="BH33" s="469"/>
      <c r="BI33" s="469"/>
      <c r="BJ33" s="871"/>
      <c r="BK33" s="871"/>
      <c r="BL33" s="871"/>
      <c r="BM33" s="871"/>
      <c r="BN33" s="871"/>
      <c r="BO33" s="871"/>
      <c r="BP33" s="871"/>
      <c r="BQ33" s="872"/>
      <c r="BR33" s="467"/>
      <c r="BS33" s="467"/>
      <c r="BT33" s="467"/>
      <c r="BU33" s="467"/>
      <c r="BV33" s="467"/>
      <c r="BW33" s="467"/>
      <c r="BX33" s="467"/>
      <c r="BY33" s="734"/>
      <c r="BZ33" s="734"/>
      <c r="CA33" s="734"/>
      <c r="CB33" s="734"/>
      <c r="CC33" s="734"/>
      <c r="CD33" s="734"/>
      <c r="CE33" s="734"/>
      <c r="CF33" s="734"/>
      <c r="CG33" s="734"/>
      <c r="CH33" s="734"/>
      <c r="CI33" s="734"/>
      <c r="CJ33" s="32"/>
      <c r="CK33" s="756"/>
      <c r="CL33" s="757"/>
      <c r="CM33" s="758"/>
      <c r="CN33" s="581"/>
      <c r="CO33" s="582"/>
      <c r="CP33" s="582"/>
      <c r="CQ33" s="582"/>
      <c r="CR33" s="582"/>
      <c r="CS33" s="582"/>
      <c r="CT33" s="582"/>
      <c r="CU33" s="582"/>
      <c r="CV33" s="582"/>
      <c r="CW33" s="582"/>
      <c r="CX33" s="583"/>
      <c r="CY33" s="588"/>
      <c r="CZ33" s="589"/>
      <c r="DA33" s="596"/>
      <c r="DB33" s="597"/>
      <c r="DC33" s="597"/>
      <c r="DD33" s="597"/>
      <c r="DE33" s="597"/>
      <c r="DF33" s="597"/>
      <c r="DG33" s="597"/>
      <c r="DH33" s="597"/>
      <c r="DI33" s="598"/>
      <c r="DJ33" s="756"/>
      <c r="DK33" s="757"/>
      <c r="DL33" s="758"/>
      <c r="DM33" s="605"/>
      <c r="DN33" s="606"/>
      <c r="DO33" s="606"/>
      <c r="DP33" s="606"/>
      <c r="DQ33" s="606"/>
      <c r="DR33" s="606"/>
      <c r="DS33" s="606"/>
      <c r="DT33" s="606"/>
      <c r="DU33" s="606"/>
      <c r="DV33" s="606"/>
      <c r="DW33" s="606"/>
      <c r="DX33" s="607"/>
      <c r="DY33" s="596"/>
      <c r="DZ33" s="597"/>
      <c r="EA33" s="597"/>
      <c r="EB33" s="597"/>
      <c r="EC33" s="597"/>
      <c r="ED33" s="597"/>
      <c r="EE33" s="597"/>
      <c r="EF33" s="597"/>
      <c r="EG33" s="598"/>
      <c r="EH33" s="82"/>
      <c r="EL33" s="547"/>
      <c r="EM33" s="548"/>
      <c r="EN33" s="548"/>
      <c r="EO33" s="548"/>
      <c r="EP33" s="548"/>
      <c r="EQ33" s="548"/>
      <c r="ER33" s="548"/>
      <c r="ES33" s="549"/>
      <c r="ET33" s="1613"/>
      <c r="EU33" s="1614"/>
      <c r="EV33" s="1614"/>
      <c r="EW33" s="1614"/>
      <c r="EX33" s="1614"/>
      <c r="EY33" s="1614"/>
      <c r="EZ33" s="1614"/>
      <c r="FA33" s="1614"/>
      <c r="FB33" s="1614"/>
      <c r="FC33" s="1614"/>
      <c r="FD33" s="1614"/>
      <c r="FE33" s="1614"/>
      <c r="FF33" s="1614"/>
      <c r="FG33" s="1614"/>
      <c r="FH33" s="1614"/>
      <c r="FI33" s="1614"/>
      <c r="FJ33" s="1614"/>
      <c r="FK33" s="1614"/>
      <c r="FL33" s="1614"/>
      <c r="FM33" s="1614"/>
      <c r="FN33" s="1614"/>
      <c r="FO33" s="1614"/>
      <c r="FP33" s="1614"/>
      <c r="FQ33" s="1614"/>
      <c r="FR33" s="1614"/>
      <c r="FS33" s="1615"/>
    </row>
    <row r="34" spans="1:225" ht="4.5" customHeight="1" x14ac:dyDescent="0.15">
      <c r="A34" s="865"/>
      <c r="B34" s="865"/>
      <c r="C34" s="865"/>
      <c r="D34" s="865"/>
      <c r="F34" s="866"/>
      <c r="G34" s="866"/>
      <c r="H34" s="866"/>
      <c r="I34" s="866"/>
      <c r="J34" s="866"/>
      <c r="K34" s="866"/>
      <c r="L34" s="866"/>
      <c r="M34" s="866"/>
      <c r="N34" s="866"/>
      <c r="O34" s="866"/>
      <c r="P34" s="867"/>
      <c r="Q34" s="468"/>
      <c r="R34" s="469"/>
      <c r="S34" s="469"/>
      <c r="T34" s="734"/>
      <c r="U34" s="734"/>
      <c r="V34" s="734"/>
      <c r="W34" s="734"/>
      <c r="X34" s="734"/>
      <c r="Y34" s="734"/>
      <c r="Z34" s="734"/>
      <c r="AA34" s="734"/>
      <c r="AB34" s="734"/>
      <c r="AC34" s="734"/>
      <c r="AD34" s="734"/>
      <c r="AE34" s="734"/>
      <c r="AF34" s="734"/>
      <c r="AG34" s="734"/>
      <c r="AH34" s="734"/>
      <c r="AI34" s="734"/>
      <c r="AJ34" s="734"/>
      <c r="AK34" s="734"/>
      <c r="AL34" s="734"/>
      <c r="AM34" s="734"/>
      <c r="AN34" s="734"/>
      <c r="AO34" s="734"/>
      <c r="AP34" s="734"/>
      <c r="AQ34" s="734"/>
      <c r="AR34" s="734"/>
      <c r="AS34" s="734"/>
      <c r="AT34" s="734"/>
      <c r="AU34" s="734"/>
      <c r="AV34" s="734"/>
      <c r="AW34" s="734"/>
      <c r="AX34" s="734"/>
      <c r="AY34" s="734"/>
      <c r="AZ34" s="734"/>
      <c r="BA34" s="734"/>
      <c r="BB34" s="734"/>
      <c r="BC34" s="734"/>
      <c r="BD34" s="875"/>
      <c r="BE34" s="468"/>
      <c r="BF34" s="469"/>
      <c r="BG34" s="469"/>
      <c r="BH34" s="469"/>
      <c r="BI34" s="469"/>
      <c r="BJ34" s="871"/>
      <c r="BK34" s="871"/>
      <c r="BL34" s="871"/>
      <c r="BM34" s="871"/>
      <c r="BN34" s="871"/>
      <c r="BO34" s="871"/>
      <c r="BP34" s="871"/>
      <c r="BQ34" s="872"/>
      <c r="BR34" s="470"/>
      <c r="BS34" s="470"/>
      <c r="BT34" s="470"/>
      <c r="BU34" s="470"/>
      <c r="BV34" s="470"/>
      <c r="BW34" s="470"/>
      <c r="BX34" s="470"/>
      <c r="BY34" s="735"/>
      <c r="BZ34" s="735"/>
      <c r="CA34" s="735"/>
      <c r="CB34" s="735"/>
      <c r="CC34" s="735"/>
      <c r="CD34" s="735"/>
      <c r="CE34" s="735"/>
      <c r="CF34" s="735"/>
      <c r="CG34" s="735"/>
      <c r="CH34" s="735"/>
      <c r="CI34" s="735"/>
      <c r="CJ34" s="32"/>
      <c r="CK34" s="756"/>
      <c r="CL34" s="757"/>
      <c r="CM34" s="758"/>
      <c r="CN34" s="575" t="s">
        <v>277</v>
      </c>
      <c r="CO34" s="576"/>
      <c r="CP34" s="576"/>
      <c r="CQ34" s="576"/>
      <c r="CR34" s="576"/>
      <c r="CS34" s="576"/>
      <c r="CT34" s="576"/>
      <c r="CU34" s="576"/>
      <c r="CV34" s="576"/>
      <c r="CW34" s="576"/>
      <c r="CX34" s="577"/>
      <c r="CY34" s="584" t="s">
        <v>252</v>
      </c>
      <c r="CZ34" s="585"/>
      <c r="DA34" s="590" t="str">
        <f>IF(営業・農業!E25="","",営業・農業!E25)</f>
        <v/>
      </c>
      <c r="DB34" s="591"/>
      <c r="DC34" s="591"/>
      <c r="DD34" s="591"/>
      <c r="DE34" s="591"/>
      <c r="DF34" s="591"/>
      <c r="DG34" s="591"/>
      <c r="DH34" s="591"/>
      <c r="DI34" s="592"/>
      <c r="DJ34" s="756"/>
      <c r="DK34" s="757"/>
      <c r="DL34" s="758"/>
      <c r="DM34" s="599" t="s">
        <v>296</v>
      </c>
      <c r="DN34" s="600"/>
      <c r="DO34" s="600"/>
      <c r="DP34" s="600"/>
      <c r="DQ34" s="600"/>
      <c r="DR34" s="600"/>
      <c r="DS34" s="600"/>
      <c r="DT34" s="600"/>
      <c r="DU34" s="600"/>
      <c r="DV34" s="600"/>
      <c r="DW34" s="600"/>
      <c r="DX34" s="601"/>
      <c r="DY34" s="590" t="str">
        <f>IF(営業・農業!E42="","",営業・農業!E42)</f>
        <v/>
      </c>
      <c r="DZ34" s="591"/>
      <c r="EA34" s="591"/>
      <c r="EB34" s="591"/>
      <c r="EC34" s="591"/>
      <c r="ED34" s="591"/>
      <c r="EE34" s="591"/>
      <c r="EF34" s="591"/>
      <c r="EG34" s="592"/>
      <c r="EH34" s="82"/>
      <c r="EL34" s="934" t="s">
        <v>136</v>
      </c>
      <c r="EM34" s="934"/>
      <c r="EN34" s="934"/>
      <c r="EO34" s="934"/>
      <c r="EP34" s="934"/>
      <c r="EQ34" s="934"/>
      <c r="ER34" s="934"/>
      <c r="ES34" s="934"/>
      <c r="ET34" s="934"/>
      <c r="EU34" s="934"/>
      <c r="EV34" s="934"/>
      <c r="EW34" s="934"/>
      <c r="EX34" s="934"/>
      <c r="EY34" s="934"/>
      <c r="EZ34" s="934"/>
      <c r="FA34" s="934"/>
      <c r="FB34" s="934"/>
      <c r="FC34" s="934"/>
      <c r="FD34" s="934"/>
      <c r="FE34" s="934"/>
      <c r="FF34" s="934"/>
      <c r="FG34" s="934"/>
      <c r="FH34" s="934"/>
      <c r="FI34" s="934"/>
      <c r="FJ34" s="934"/>
      <c r="FK34" s="934"/>
      <c r="FL34" s="934"/>
      <c r="FM34" s="934"/>
      <c r="FN34" s="934"/>
      <c r="FO34" s="934"/>
      <c r="FP34" s="934"/>
      <c r="FQ34" s="934"/>
      <c r="FR34" s="934"/>
      <c r="FS34" s="934"/>
    </row>
    <row r="35" spans="1:225" ht="6" customHeight="1" x14ac:dyDescent="0.15">
      <c r="A35" s="865"/>
      <c r="B35" s="865"/>
      <c r="C35" s="865"/>
      <c r="D35" s="865"/>
      <c r="F35" s="866"/>
      <c r="G35" s="866"/>
      <c r="H35" s="866"/>
      <c r="I35" s="866"/>
      <c r="J35" s="866"/>
      <c r="K35" s="866"/>
      <c r="L35" s="866"/>
      <c r="M35" s="866"/>
      <c r="N35" s="866"/>
      <c r="O35" s="866"/>
      <c r="P35" s="867"/>
      <c r="Q35" s="721" t="s">
        <v>174</v>
      </c>
      <c r="R35" s="722"/>
      <c r="S35" s="722"/>
      <c r="T35" s="722"/>
      <c r="U35" s="936"/>
      <c r="V35" s="936"/>
      <c r="W35" s="936"/>
      <c r="X35" s="936"/>
      <c r="Y35" s="936"/>
      <c r="Z35" s="936"/>
      <c r="AA35" s="936"/>
      <c r="AB35" s="936"/>
      <c r="AC35" s="936"/>
      <c r="AD35" s="936"/>
      <c r="AE35" s="936"/>
      <c r="AF35" s="936"/>
      <c r="AG35" s="936"/>
      <c r="AH35" s="936"/>
      <c r="AI35" s="936"/>
      <c r="AJ35" s="936"/>
      <c r="AK35" s="936"/>
      <c r="AL35" s="936"/>
      <c r="AM35" s="936"/>
      <c r="AN35" s="936"/>
      <c r="AO35" s="936"/>
      <c r="AP35" s="936"/>
      <c r="AQ35" s="936"/>
      <c r="AR35" s="936"/>
      <c r="AS35" s="936"/>
      <c r="AT35" s="936"/>
      <c r="AU35" s="936"/>
      <c r="AV35" s="936"/>
      <c r="AW35" s="936"/>
      <c r="AX35" s="936"/>
      <c r="AY35" s="936"/>
      <c r="AZ35" s="936"/>
      <c r="BA35" s="936"/>
      <c r="BB35" s="936"/>
      <c r="BC35" s="936"/>
      <c r="BD35" s="471"/>
      <c r="BE35" s="468"/>
      <c r="BF35" s="469"/>
      <c r="BG35" s="469"/>
      <c r="BH35" s="469"/>
      <c r="BI35" s="469"/>
      <c r="BJ35" s="871"/>
      <c r="BK35" s="871"/>
      <c r="BL35" s="871"/>
      <c r="BM35" s="871"/>
      <c r="BN35" s="871"/>
      <c r="BO35" s="871"/>
      <c r="BP35" s="871"/>
      <c r="BQ35" s="872"/>
      <c r="BR35" s="469"/>
      <c r="BS35" s="938"/>
      <c r="BT35" s="938"/>
      <c r="BU35" s="938"/>
      <c r="BV35" s="938"/>
      <c r="BW35" s="938"/>
      <c r="BX35" s="938"/>
      <c r="BY35" s="938"/>
      <c r="BZ35" s="938"/>
      <c r="CA35" s="938"/>
      <c r="CB35" s="938"/>
      <c r="CC35" s="938"/>
      <c r="CD35" s="938"/>
      <c r="CE35" s="938"/>
      <c r="CF35" s="938"/>
      <c r="CG35" s="938"/>
      <c r="CH35" s="938"/>
      <c r="CI35" s="469"/>
      <c r="CJ35" s="18"/>
      <c r="CK35" s="756"/>
      <c r="CL35" s="757"/>
      <c r="CM35" s="758"/>
      <c r="CN35" s="578"/>
      <c r="CO35" s="579"/>
      <c r="CP35" s="579"/>
      <c r="CQ35" s="579"/>
      <c r="CR35" s="579"/>
      <c r="CS35" s="579"/>
      <c r="CT35" s="579"/>
      <c r="CU35" s="579"/>
      <c r="CV35" s="579"/>
      <c r="CW35" s="579"/>
      <c r="CX35" s="580"/>
      <c r="CY35" s="586"/>
      <c r="CZ35" s="587"/>
      <c r="DA35" s="593"/>
      <c r="DB35" s="594"/>
      <c r="DC35" s="594"/>
      <c r="DD35" s="594"/>
      <c r="DE35" s="594"/>
      <c r="DF35" s="594"/>
      <c r="DG35" s="594"/>
      <c r="DH35" s="594"/>
      <c r="DI35" s="595"/>
      <c r="DJ35" s="756"/>
      <c r="DK35" s="757"/>
      <c r="DL35" s="758"/>
      <c r="DM35" s="602"/>
      <c r="DN35" s="603"/>
      <c r="DO35" s="603"/>
      <c r="DP35" s="603"/>
      <c r="DQ35" s="603"/>
      <c r="DR35" s="603"/>
      <c r="DS35" s="603"/>
      <c r="DT35" s="603"/>
      <c r="DU35" s="603"/>
      <c r="DV35" s="603"/>
      <c r="DW35" s="603"/>
      <c r="DX35" s="604"/>
      <c r="DY35" s="593"/>
      <c r="DZ35" s="594"/>
      <c r="EA35" s="594"/>
      <c r="EB35" s="594"/>
      <c r="EC35" s="594"/>
      <c r="ED35" s="594"/>
      <c r="EE35" s="594"/>
      <c r="EF35" s="594"/>
      <c r="EG35" s="595"/>
      <c r="EH35" s="82"/>
      <c r="EL35" s="738"/>
      <c r="EM35" s="738"/>
      <c r="EN35" s="738"/>
      <c r="EO35" s="738"/>
      <c r="EP35" s="738"/>
      <c r="EQ35" s="738"/>
      <c r="ER35" s="738"/>
      <c r="ES35" s="738"/>
      <c r="ET35" s="738"/>
      <c r="EU35" s="738"/>
      <c r="EV35" s="738"/>
      <c r="EW35" s="738"/>
      <c r="EX35" s="738"/>
      <c r="EY35" s="738"/>
      <c r="EZ35" s="738"/>
      <c r="FA35" s="738"/>
      <c r="FB35" s="738"/>
      <c r="FC35" s="738"/>
      <c r="FD35" s="738"/>
      <c r="FE35" s="738"/>
      <c r="FF35" s="738"/>
      <c r="FG35" s="738"/>
      <c r="FH35" s="738"/>
      <c r="FI35" s="738"/>
      <c r="FJ35" s="738"/>
      <c r="FK35" s="738"/>
      <c r="FL35" s="738"/>
      <c r="FM35" s="738"/>
      <c r="FN35" s="738"/>
      <c r="FO35" s="738"/>
      <c r="FP35" s="738"/>
      <c r="FQ35" s="738"/>
      <c r="FR35" s="738"/>
      <c r="FS35" s="738"/>
    </row>
    <row r="36" spans="1:225" ht="3" customHeight="1" x14ac:dyDescent="0.15">
      <c r="A36" s="865"/>
      <c r="B36" s="865"/>
      <c r="C36" s="865"/>
      <c r="D36" s="865"/>
      <c r="F36" s="866"/>
      <c r="G36" s="866"/>
      <c r="H36" s="866"/>
      <c r="I36" s="866"/>
      <c r="J36" s="866"/>
      <c r="K36" s="866"/>
      <c r="L36" s="866"/>
      <c r="M36" s="866"/>
      <c r="N36" s="866"/>
      <c r="O36" s="866"/>
      <c r="P36" s="867"/>
      <c r="Q36" s="721"/>
      <c r="R36" s="722"/>
      <c r="S36" s="722"/>
      <c r="T36" s="722"/>
      <c r="U36" s="936"/>
      <c r="V36" s="936"/>
      <c r="W36" s="936"/>
      <c r="X36" s="936"/>
      <c r="Y36" s="936"/>
      <c r="Z36" s="936"/>
      <c r="AA36" s="936"/>
      <c r="AB36" s="936"/>
      <c r="AC36" s="936"/>
      <c r="AD36" s="936"/>
      <c r="AE36" s="936"/>
      <c r="AF36" s="936"/>
      <c r="AG36" s="936"/>
      <c r="AH36" s="936"/>
      <c r="AI36" s="936"/>
      <c r="AJ36" s="936"/>
      <c r="AK36" s="936"/>
      <c r="AL36" s="936"/>
      <c r="AM36" s="936"/>
      <c r="AN36" s="936"/>
      <c r="AO36" s="936"/>
      <c r="AP36" s="936"/>
      <c r="AQ36" s="936"/>
      <c r="AR36" s="936"/>
      <c r="AS36" s="936"/>
      <c r="AT36" s="936"/>
      <c r="AU36" s="936"/>
      <c r="AV36" s="936"/>
      <c r="AW36" s="936"/>
      <c r="AX36" s="936"/>
      <c r="AY36" s="936"/>
      <c r="AZ36" s="936"/>
      <c r="BA36" s="936"/>
      <c r="BB36" s="936"/>
      <c r="BC36" s="936"/>
      <c r="BD36" s="471"/>
      <c r="BE36" s="468"/>
      <c r="BF36" s="469"/>
      <c r="BG36" s="469"/>
      <c r="BH36" s="469"/>
      <c r="BI36" s="469"/>
      <c r="BJ36" s="871"/>
      <c r="BK36" s="871"/>
      <c r="BL36" s="871"/>
      <c r="BM36" s="871"/>
      <c r="BN36" s="871"/>
      <c r="BO36" s="871"/>
      <c r="BP36" s="871"/>
      <c r="BQ36" s="872"/>
      <c r="BR36" s="469"/>
      <c r="BS36" s="939"/>
      <c r="BT36" s="939"/>
      <c r="BU36" s="939"/>
      <c r="BV36" s="939"/>
      <c r="BW36" s="939"/>
      <c r="BX36" s="939"/>
      <c r="BY36" s="939"/>
      <c r="BZ36" s="939"/>
      <c r="CA36" s="939"/>
      <c r="CB36" s="939"/>
      <c r="CC36" s="939"/>
      <c r="CD36" s="939"/>
      <c r="CE36" s="939"/>
      <c r="CF36" s="939"/>
      <c r="CG36" s="939"/>
      <c r="CH36" s="939"/>
      <c r="CI36" s="469"/>
      <c r="CJ36" s="18"/>
      <c r="CK36" s="756"/>
      <c r="CL36" s="757"/>
      <c r="CM36" s="758"/>
      <c r="CN36" s="581"/>
      <c r="CO36" s="582"/>
      <c r="CP36" s="582"/>
      <c r="CQ36" s="582"/>
      <c r="CR36" s="582"/>
      <c r="CS36" s="582"/>
      <c r="CT36" s="582"/>
      <c r="CU36" s="582"/>
      <c r="CV36" s="582"/>
      <c r="CW36" s="582"/>
      <c r="CX36" s="583"/>
      <c r="CY36" s="588"/>
      <c r="CZ36" s="589"/>
      <c r="DA36" s="596"/>
      <c r="DB36" s="597"/>
      <c r="DC36" s="597"/>
      <c r="DD36" s="597"/>
      <c r="DE36" s="597"/>
      <c r="DF36" s="597"/>
      <c r="DG36" s="597"/>
      <c r="DH36" s="597"/>
      <c r="DI36" s="598"/>
      <c r="DJ36" s="756"/>
      <c r="DK36" s="757"/>
      <c r="DL36" s="758"/>
      <c r="DM36" s="605"/>
      <c r="DN36" s="606"/>
      <c r="DO36" s="606"/>
      <c r="DP36" s="606"/>
      <c r="DQ36" s="606"/>
      <c r="DR36" s="606"/>
      <c r="DS36" s="606"/>
      <c r="DT36" s="606"/>
      <c r="DU36" s="606"/>
      <c r="DV36" s="606"/>
      <c r="DW36" s="606"/>
      <c r="DX36" s="607"/>
      <c r="DY36" s="596"/>
      <c r="DZ36" s="597"/>
      <c r="EA36" s="597"/>
      <c r="EB36" s="597"/>
      <c r="EC36" s="597"/>
      <c r="ED36" s="597"/>
      <c r="EE36" s="597"/>
      <c r="EF36" s="597"/>
      <c r="EG36" s="598"/>
      <c r="EH36" s="82"/>
      <c r="EL36" s="739"/>
      <c r="EM36" s="739"/>
      <c r="EN36" s="739"/>
      <c r="EO36" s="739"/>
      <c r="EP36" s="739"/>
      <c r="EQ36" s="739"/>
      <c r="ER36" s="739"/>
      <c r="ES36" s="739"/>
      <c r="ET36" s="739"/>
      <c r="EU36" s="739"/>
      <c r="EV36" s="739"/>
      <c r="EW36" s="739"/>
      <c r="EX36" s="739"/>
      <c r="EY36" s="739"/>
      <c r="EZ36" s="739"/>
      <c r="FA36" s="739"/>
      <c r="FB36" s="739"/>
      <c r="FC36" s="739"/>
      <c r="FD36" s="935"/>
      <c r="FE36" s="935"/>
      <c r="FF36" s="935"/>
      <c r="FG36" s="935"/>
      <c r="FH36" s="935"/>
      <c r="FI36" s="935"/>
      <c r="FJ36" s="935"/>
      <c r="FK36" s="739"/>
      <c r="FL36" s="739"/>
      <c r="FM36" s="739"/>
      <c r="FN36" s="739"/>
      <c r="FO36" s="739"/>
      <c r="FP36" s="739"/>
      <c r="FQ36" s="739"/>
      <c r="FR36" s="739"/>
      <c r="FS36" s="739"/>
    </row>
    <row r="37" spans="1:225" ht="5.25" customHeight="1" x14ac:dyDescent="0.15">
      <c r="A37" s="865"/>
      <c r="B37" s="865"/>
      <c r="C37" s="865"/>
      <c r="D37" s="865"/>
      <c r="F37" s="866"/>
      <c r="G37" s="866"/>
      <c r="H37" s="866"/>
      <c r="I37" s="866"/>
      <c r="J37" s="866"/>
      <c r="K37" s="866"/>
      <c r="L37" s="866"/>
      <c r="M37" s="866"/>
      <c r="N37" s="866"/>
      <c r="O37" s="866"/>
      <c r="P37" s="867"/>
      <c r="Q37" s="721"/>
      <c r="R37" s="722"/>
      <c r="S37" s="722"/>
      <c r="T37" s="722"/>
      <c r="U37" s="936"/>
      <c r="V37" s="936"/>
      <c r="W37" s="936"/>
      <c r="X37" s="936"/>
      <c r="Y37" s="936"/>
      <c r="Z37" s="936"/>
      <c r="AA37" s="936"/>
      <c r="AB37" s="936"/>
      <c r="AC37" s="936"/>
      <c r="AD37" s="936"/>
      <c r="AE37" s="936"/>
      <c r="AF37" s="936"/>
      <c r="AG37" s="936"/>
      <c r="AH37" s="936"/>
      <c r="AI37" s="936"/>
      <c r="AJ37" s="936"/>
      <c r="AK37" s="936"/>
      <c r="AL37" s="936"/>
      <c r="AM37" s="936"/>
      <c r="AN37" s="936"/>
      <c r="AO37" s="936"/>
      <c r="AP37" s="936"/>
      <c r="AQ37" s="936"/>
      <c r="AR37" s="936"/>
      <c r="AS37" s="936"/>
      <c r="AT37" s="936"/>
      <c r="AU37" s="936"/>
      <c r="AV37" s="936"/>
      <c r="AW37" s="936"/>
      <c r="AX37" s="936"/>
      <c r="AY37" s="936"/>
      <c r="AZ37" s="936"/>
      <c r="BA37" s="936"/>
      <c r="BB37" s="936"/>
      <c r="BC37" s="936"/>
      <c r="BD37" s="471"/>
      <c r="BE37" s="468"/>
      <c r="BF37" s="469"/>
      <c r="BG37" s="469"/>
      <c r="BH37" s="469"/>
      <c r="BI37" s="469"/>
      <c r="BJ37" s="871"/>
      <c r="BK37" s="871"/>
      <c r="BL37" s="871"/>
      <c r="BM37" s="871"/>
      <c r="BN37" s="871"/>
      <c r="BO37" s="871"/>
      <c r="BP37" s="871"/>
      <c r="BQ37" s="872"/>
      <c r="BR37" s="469"/>
      <c r="BS37" s="939"/>
      <c r="BT37" s="939"/>
      <c r="BU37" s="939"/>
      <c r="BV37" s="939"/>
      <c r="BW37" s="939"/>
      <c r="BX37" s="939"/>
      <c r="BY37" s="939"/>
      <c r="BZ37" s="939"/>
      <c r="CA37" s="939"/>
      <c r="CB37" s="939"/>
      <c r="CC37" s="939"/>
      <c r="CD37" s="939"/>
      <c r="CE37" s="939"/>
      <c r="CF37" s="939"/>
      <c r="CG37" s="939"/>
      <c r="CH37" s="939"/>
      <c r="CI37" s="469"/>
      <c r="CJ37" s="18"/>
      <c r="CK37" s="756"/>
      <c r="CL37" s="757"/>
      <c r="CM37" s="758"/>
      <c r="CN37" s="894" t="s">
        <v>286</v>
      </c>
      <c r="CO37" s="895"/>
      <c r="CP37" s="895"/>
      <c r="CQ37" s="895"/>
      <c r="CR37" s="895"/>
      <c r="CS37" s="895"/>
      <c r="CT37" s="895"/>
      <c r="CU37" s="895"/>
      <c r="CV37" s="895"/>
      <c r="CW37" s="895"/>
      <c r="CX37" s="896"/>
      <c r="CY37" s="584" t="s">
        <v>253</v>
      </c>
      <c r="CZ37" s="585"/>
      <c r="DA37" s="590">
        <f>SUM(DA31:DI36)</f>
        <v>0</v>
      </c>
      <c r="DB37" s="591"/>
      <c r="DC37" s="591"/>
      <c r="DD37" s="591"/>
      <c r="DE37" s="591"/>
      <c r="DF37" s="591"/>
      <c r="DG37" s="591"/>
      <c r="DH37" s="591"/>
      <c r="DI37" s="592"/>
      <c r="DJ37" s="756"/>
      <c r="DK37" s="757"/>
      <c r="DL37" s="758"/>
      <c r="DM37" s="599" t="s">
        <v>127</v>
      </c>
      <c r="DN37" s="600"/>
      <c r="DO37" s="600"/>
      <c r="DP37" s="600"/>
      <c r="DQ37" s="600"/>
      <c r="DR37" s="600"/>
      <c r="DS37" s="600"/>
      <c r="DT37" s="600"/>
      <c r="DU37" s="600"/>
      <c r="DV37" s="600"/>
      <c r="DW37" s="600"/>
      <c r="DX37" s="601"/>
      <c r="DY37" s="590" t="str">
        <f>IF(営業・農業!E43="","",営業・農業!E43)</f>
        <v/>
      </c>
      <c r="DZ37" s="591"/>
      <c r="EA37" s="591"/>
      <c r="EB37" s="591"/>
      <c r="EC37" s="591"/>
      <c r="ED37" s="591"/>
      <c r="EE37" s="591"/>
      <c r="EF37" s="591"/>
      <c r="EG37" s="592"/>
      <c r="EH37" s="82"/>
      <c r="EL37" s="940" t="s">
        <v>334</v>
      </c>
      <c r="EM37" s="941"/>
      <c r="EN37" s="941"/>
      <c r="EO37" s="941"/>
      <c r="EP37" s="941"/>
      <c r="EQ37" s="942"/>
      <c r="ER37" s="682" t="s">
        <v>335</v>
      </c>
      <c r="ES37" s="683"/>
      <c r="ET37" s="683"/>
      <c r="EU37" s="683"/>
      <c r="EV37" s="683"/>
      <c r="EW37" s="683"/>
      <c r="EX37" s="683"/>
      <c r="EY37" s="683"/>
      <c r="EZ37" s="683"/>
      <c r="FA37" s="683"/>
      <c r="FB37" s="683"/>
      <c r="FC37" s="684"/>
      <c r="FD37" s="682" t="s">
        <v>337</v>
      </c>
      <c r="FE37" s="683"/>
      <c r="FF37" s="683"/>
      <c r="FG37" s="683"/>
      <c r="FH37" s="683"/>
      <c r="FI37" s="683"/>
      <c r="FJ37" s="684"/>
      <c r="FK37" s="682" t="s">
        <v>92</v>
      </c>
      <c r="FL37" s="683"/>
      <c r="FM37" s="683"/>
      <c r="FN37" s="683"/>
      <c r="FO37" s="683"/>
      <c r="FP37" s="683"/>
      <c r="FQ37" s="683"/>
      <c r="FR37" s="683"/>
      <c r="FS37" s="684"/>
    </row>
    <row r="38" spans="1:225" ht="4.5" customHeight="1" x14ac:dyDescent="0.15">
      <c r="A38" s="865"/>
      <c r="B38" s="865"/>
      <c r="C38" s="865"/>
      <c r="D38" s="865"/>
      <c r="F38" s="866"/>
      <c r="G38" s="866"/>
      <c r="H38" s="866"/>
      <c r="I38" s="866"/>
      <c r="J38" s="866"/>
      <c r="K38" s="866"/>
      <c r="L38" s="866"/>
      <c r="M38" s="866"/>
      <c r="N38" s="866"/>
      <c r="O38" s="866"/>
      <c r="P38" s="867"/>
      <c r="Q38" s="721"/>
      <c r="R38" s="722"/>
      <c r="S38" s="722"/>
      <c r="T38" s="722"/>
      <c r="U38" s="937"/>
      <c r="V38" s="937"/>
      <c r="W38" s="937"/>
      <c r="X38" s="937"/>
      <c r="Y38" s="937"/>
      <c r="Z38" s="937"/>
      <c r="AA38" s="937"/>
      <c r="AB38" s="937"/>
      <c r="AC38" s="937"/>
      <c r="AD38" s="937"/>
      <c r="AE38" s="937"/>
      <c r="AF38" s="937"/>
      <c r="AG38" s="937"/>
      <c r="AH38" s="937"/>
      <c r="AI38" s="937"/>
      <c r="AJ38" s="937"/>
      <c r="AK38" s="937"/>
      <c r="AL38" s="937"/>
      <c r="AM38" s="937"/>
      <c r="AN38" s="937"/>
      <c r="AO38" s="937"/>
      <c r="AP38" s="937"/>
      <c r="AQ38" s="937"/>
      <c r="AR38" s="937"/>
      <c r="AS38" s="937"/>
      <c r="AT38" s="937"/>
      <c r="AU38" s="937"/>
      <c r="AV38" s="937"/>
      <c r="AW38" s="937"/>
      <c r="AX38" s="937"/>
      <c r="AY38" s="937"/>
      <c r="AZ38" s="937"/>
      <c r="BA38" s="937"/>
      <c r="BB38" s="937"/>
      <c r="BC38" s="937"/>
      <c r="BD38" s="471"/>
      <c r="BE38" s="468"/>
      <c r="BF38" s="469"/>
      <c r="BG38" s="469"/>
      <c r="BH38" s="469"/>
      <c r="BI38" s="469"/>
      <c r="BJ38" s="871"/>
      <c r="BK38" s="871"/>
      <c r="BL38" s="871"/>
      <c r="BM38" s="871"/>
      <c r="BN38" s="871"/>
      <c r="BO38" s="871"/>
      <c r="BP38" s="871"/>
      <c r="BQ38" s="872"/>
      <c r="BR38" s="469"/>
      <c r="BS38" s="939"/>
      <c r="BT38" s="939"/>
      <c r="BU38" s="939"/>
      <c r="BV38" s="939"/>
      <c r="BW38" s="939"/>
      <c r="BX38" s="939"/>
      <c r="BY38" s="939"/>
      <c r="BZ38" s="939"/>
      <c r="CA38" s="939"/>
      <c r="CB38" s="939"/>
      <c r="CC38" s="939"/>
      <c r="CD38" s="939"/>
      <c r="CE38" s="939"/>
      <c r="CF38" s="939"/>
      <c r="CG38" s="939"/>
      <c r="CH38" s="939"/>
      <c r="CI38" s="469"/>
      <c r="CJ38" s="18"/>
      <c r="CK38" s="756"/>
      <c r="CL38" s="757"/>
      <c r="CM38" s="758"/>
      <c r="CN38" s="897"/>
      <c r="CO38" s="898"/>
      <c r="CP38" s="898"/>
      <c r="CQ38" s="898"/>
      <c r="CR38" s="898"/>
      <c r="CS38" s="898"/>
      <c r="CT38" s="898"/>
      <c r="CU38" s="898"/>
      <c r="CV38" s="898"/>
      <c r="CW38" s="898"/>
      <c r="CX38" s="899"/>
      <c r="CY38" s="586"/>
      <c r="CZ38" s="587"/>
      <c r="DA38" s="593"/>
      <c r="DB38" s="594"/>
      <c r="DC38" s="594"/>
      <c r="DD38" s="594"/>
      <c r="DE38" s="594"/>
      <c r="DF38" s="594"/>
      <c r="DG38" s="594"/>
      <c r="DH38" s="594"/>
      <c r="DI38" s="595"/>
      <c r="DJ38" s="756"/>
      <c r="DK38" s="757"/>
      <c r="DL38" s="758"/>
      <c r="DM38" s="602"/>
      <c r="DN38" s="603"/>
      <c r="DO38" s="603"/>
      <c r="DP38" s="603"/>
      <c r="DQ38" s="603"/>
      <c r="DR38" s="603"/>
      <c r="DS38" s="603"/>
      <c r="DT38" s="603"/>
      <c r="DU38" s="603"/>
      <c r="DV38" s="603"/>
      <c r="DW38" s="603"/>
      <c r="DX38" s="604"/>
      <c r="DY38" s="593"/>
      <c r="DZ38" s="594"/>
      <c r="EA38" s="594"/>
      <c r="EB38" s="594"/>
      <c r="EC38" s="594"/>
      <c r="ED38" s="594"/>
      <c r="EE38" s="594"/>
      <c r="EF38" s="594"/>
      <c r="EG38" s="595"/>
      <c r="EH38" s="82"/>
      <c r="EL38" s="943"/>
      <c r="EM38" s="944"/>
      <c r="EN38" s="944"/>
      <c r="EO38" s="944"/>
      <c r="EP38" s="944"/>
      <c r="EQ38" s="945"/>
      <c r="ER38" s="685"/>
      <c r="ES38" s="686"/>
      <c r="ET38" s="686"/>
      <c r="EU38" s="686"/>
      <c r="EV38" s="686"/>
      <c r="EW38" s="686"/>
      <c r="EX38" s="686"/>
      <c r="EY38" s="686"/>
      <c r="EZ38" s="686"/>
      <c r="FA38" s="686"/>
      <c r="FB38" s="686"/>
      <c r="FC38" s="687"/>
      <c r="FD38" s="685"/>
      <c r="FE38" s="686"/>
      <c r="FF38" s="686"/>
      <c r="FG38" s="686"/>
      <c r="FH38" s="686"/>
      <c r="FI38" s="686"/>
      <c r="FJ38" s="687"/>
      <c r="FK38" s="685"/>
      <c r="FL38" s="686"/>
      <c r="FM38" s="686"/>
      <c r="FN38" s="686"/>
      <c r="FO38" s="686"/>
      <c r="FP38" s="686"/>
      <c r="FQ38" s="686"/>
      <c r="FR38" s="686"/>
      <c r="FS38" s="687"/>
      <c r="FU38" s="736" t="s">
        <v>147</v>
      </c>
      <c r="FV38" s="736"/>
      <c r="FW38" s="736"/>
      <c r="FX38" s="736"/>
      <c r="FY38" s="736"/>
      <c r="FZ38" s="736"/>
      <c r="GA38" s="736"/>
      <c r="GB38" s="736"/>
      <c r="GC38" s="736"/>
      <c r="GD38" s="736"/>
      <c r="GE38" s="736"/>
      <c r="GF38" s="736"/>
      <c r="GG38" s="736"/>
      <c r="GH38" s="736"/>
      <c r="GI38" s="736"/>
      <c r="GJ38" s="736"/>
      <c r="GK38" s="736"/>
      <c r="GL38" s="736"/>
      <c r="GM38" s="736"/>
      <c r="GN38" s="736"/>
      <c r="GO38" s="736"/>
      <c r="GP38" s="736"/>
      <c r="GQ38" s="736"/>
      <c r="GR38" s="736"/>
      <c r="GS38" s="736"/>
      <c r="GT38" s="736"/>
      <c r="GU38" s="736"/>
      <c r="GV38" s="736"/>
      <c r="GW38" s="736"/>
      <c r="GX38" s="736"/>
      <c r="GY38" s="736"/>
      <c r="GZ38" s="736"/>
      <c r="HA38" s="736"/>
      <c r="HB38" s="736"/>
      <c r="HC38" s="736"/>
      <c r="HD38" s="736"/>
      <c r="HE38" s="736"/>
      <c r="HF38" s="736"/>
      <c r="HG38" s="736"/>
      <c r="HH38" s="736"/>
      <c r="HI38" s="736"/>
      <c r="HJ38" s="736"/>
      <c r="HK38" s="736"/>
      <c r="HL38" s="736"/>
      <c r="HM38" s="736"/>
      <c r="HN38" s="736"/>
      <c r="HO38" s="736"/>
      <c r="HP38" s="736"/>
      <c r="HQ38" s="736"/>
    </row>
    <row r="39" spans="1:225" ht="6" customHeight="1" x14ac:dyDescent="0.15">
      <c r="A39" s="865"/>
      <c r="B39" s="865"/>
      <c r="C39" s="865"/>
      <c r="D39" s="865"/>
      <c r="F39" s="793" t="s">
        <v>159</v>
      </c>
      <c r="G39" s="793"/>
      <c r="H39" s="793"/>
      <c r="I39" s="793"/>
      <c r="J39" s="793"/>
      <c r="K39" s="793"/>
      <c r="L39" s="793"/>
      <c r="M39" s="793"/>
      <c r="N39" s="793"/>
      <c r="O39" s="793"/>
      <c r="P39" s="794"/>
      <c r="Q39" s="721" t="s">
        <v>77</v>
      </c>
      <c r="R39" s="722"/>
      <c r="S39" s="722"/>
      <c r="T39" s="722"/>
      <c r="U39" s="909"/>
      <c r="V39" s="909"/>
      <c r="W39" s="909"/>
      <c r="X39" s="909"/>
      <c r="Y39" s="909"/>
      <c r="Z39" s="909"/>
      <c r="AA39" s="909"/>
      <c r="AB39" s="909"/>
      <c r="AC39" s="909"/>
      <c r="AD39" s="909"/>
      <c r="AE39" s="909"/>
      <c r="AF39" s="909"/>
      <c r="AG39" s="909"/>
      <c r="AH39" s="909"/>
      <c r="AI39" s="909"/>
      <c r="AJ39" s="909"/>
      <c r="AK39" s="909"/>
      <c r="AL39" s="909"/>
      <c r="AM39" s="909"/>
      <c r="AN39" s="909"/>
      <c r="AO39" s="909"/>
      <c r="AP39" s="909"/>
      <c r="AQ39" s="909"/>
      <c r="AR39" s="909"/>
      <c r="AS39" s="911" t="s">
        <v>140</v>
      </c>
      <c r="AT39" s="911"/>
      <c r="AU39" s="911"/>
      <c r="AV39" s="911"/>
      <c r="AW39" s="719"/>
      <c r="AX39" s="719"/>
      <c r="AY39" s="719"/>
      <c r="AZ39" s="719"/>
      <c r="BA39" s="719"/>
      <c r="BB39" s="719"/>
      <c r="BC39" s="719"/>
      <c r="BD39" s="472"/>
      <c r="BE39" s="721" t="s">
        <v>175</v>
      </c>
      <c r="BF39" s="722"/>
      <c r="BG39" s="722"/>
      <c r="BH39" s="722"/>
      <c r="BI39" s="722"/>
      <c r="BJ39" s="722"/>
      <c r="BK39" s="722"/>
      <c r="BL39" s="722"/>
      <c r="BM39" s="722"/>
      <c r="BN39" s="722"/>
      <c r="BO39" s="722"/>
      <c r="BP39" s="722"/>
      <c r="BQ39" s="723"/>
      <c r="BR39" s="469"/>
      <c r="BS39" s="939"/>
      <c r="BT39" s="939"/>
      <c r="BU39" s="939"/>
      <c r="BV39" s="939"/>
      <c r="BW39" s="939"/>
      <c r="BX39" s="939"/>
      <c r="BY39" s="939"/>
      <c r="BZ39" s="939"/>
      <c r="CA39" s="939"/>
      <c r="CB39" s="939"/>
      <c r="CC39" s="939"/>
      <c r="CD39" s="939"/>
      <c r="CE39" s="939"/>
      <c r="CF39" s="939"/>
      <c r="CG39" s="939"/>
      <c r="CH39" s="939"/>
      <c r="CI39" s="469"/>
      <c r="CJ39" s="18"/>
      <c r="CK39" s="756"/>
      <c r="CL39" s="757"/>
      <c r="CM39" s="758"/>
      <c r="CN39" s="900"/>
      <c r="CO39" s="901"/>
      <c r="CP39" s="901"/>
      <c r="CQ39" s="901"/>
      <c r="CR39" s="901"/>
      <c r="CS39" s="901"/>
      <c r="CT39" s="901"/>
      <c r="CU39" s="901"/>
      <c r="CV39" s="901"/>
      <c r="CW39" s="901"/>
      <c r="CX39" s="902"/>
      <c r="CY39" s="588"/>
      <c r="CZ39" s="589"/>
      <c r="DA39" s="596"/>
      <c r="DB39" s="597"/>
      <c r="DC39" s="597"/>
      <c r="DD39" s="597"/>
      <c r="DE39" s="597"/>
      <c r="DF39" s="597"/>
      <c r="DG39" s="597"/>
      <c r="DH39" s="597"/>
      <c r="DI39" s="598"/>
      <c r="DJ39" s="756"/>
      <c r="DK39" s="757"/>
      <c r="DL39" s="758"/>
      <c r="DM39" s="605"/>
      <c r="DN39" s="606"/>
      <c r="DO39" s="606"/>
      <c r="DP39" s="606"/>
      <c r="DQ39" s="606"/>
      <c r="DR39" s="606"/>
      <c r="DS39" s="606"/>
      <c r="DT39" s="606"/>
      <c r="DU39" s="606"/>
      <c r="DV39" s="606"/>
      <c r="DW39" s="606"/>
      <c r="DX39" s="607"/>
      <c r="DY39" s="596"/>
      <c r="DZ39" s="597"/>
      <c r="EA39" s="597"/>
      <c r="EB39" s="597"/>
      <c r="EC39" s="597"/>
      <c r="ED39" s="597"/>
      <c r="EE39" s="597"/>
      <c r="EF39" s="597"/>
      <c r="EG39" s="598"/>
      <c r="EH39" s="82"/>
      <c r="EL39" s="771" t="s">
        <v>339</v>
      </c>
      <c r="EM39" s="772"/>
      <c r="EN39" s="772"/>
      <c r="EO39" s="772"/>
      <c r="EP39" s="772"/>
      <c r="EQ39" s="773"/>
      <c r="ER39" s="780" t="str">
        <f>IF(営業・農業!L39="","",営業・農業!L39)</f>
        <v/>
      </c>
      <c r="ES39" s="781"/>
      <c r="ET39" s="781"/>
      <c r="EU39" s="781"/>
      <c r="EV39" s="781"/>
      <c r="EW39" s="781"/>
      <c r="EX39" s="781"/>
      <c r="EY39" s="781"/>
      <c r="EZ39" s="781"/>
      <c r="FA39" s="781"/>
      <c r="FB39" s="781"/>
      <c r="FC39" s="782"/>
      <c r="FD39" s="780" t="str">
        <f>IF(営業・農業!K39="","",営業・農業!K39)</f>
        <v/>
      </c>
      <c r="FE39" s="781"/>
      <c r="FF39" s="781"/>
      <c r="FG39" s="781"/>
      <c r="FH39" s="781"/>
      <c r="FI39" s="781"/>
      <c r="FJ39" s="782"/>
      <c r="FK39" s="20"/>
      <c r="FL39" s="20"/>
      <c r="FM39" s="20"/>
      <c r="FN39" s="20"/>
      <c r="FO39" s="20"/>
      <c r="FP39" s="20"/>
      <c r="FQ39" s="20"/>
      <c r="FR39" s="807" t="s">
        <v>214</v>
      </c>
      <c r="FS39" s="808"/>
      <c r="FU39" s="736"/>
      <c r="FV39" s="736"/>
      <c r="FW39" s="736"/>
      <c r="FX39" s="736"/>
      <c r="FY39" s="736"/>
      <c r="FZ39" s="736"/>
      <c r="GA39" s="736"/>
      <c r="GB39" s="736"/>
      <c r="GC39" s="736"/>
      <c r="GD39" s="736"/>
      <c r="GE39" s="736"/>
      <c r="GF39" s="736"/>
      <c r="GG39" s="736"/>
      <c r="GH39" s="736"/>
      <c r="GI39" s="736"/>
      <c r="GJ39" s="736"/>
      <c r="GK39" s="736"/>
      <c r="GL39" s="736"/>
      <c r="GM39" s="736"/>
      <c r="GN39" s="736"/>
      <c r="GO39" s="736"/>
      <c r="GP39" s="736"/>
      <c r="GQ39" s="736"/>
      <c r="GR39" s="736"/>
      <c r="GS39" s="736"/>
      <c r="GT39" s="736"/>
      <c r="GU39" s="736"/>
      <c r="GV39" s="736"/>
      <c r="GW39" s="736"/>
      <c r="GX39" s="736"/>
      <c r="GY39" s="736"/>
      <c r="GZ39" s="736"/>
      <c r="HA39" s="736"/>
      <c r="HB39" s="736"/>
      <c r="HC39" s="736"/>
      <c r="HD39" s="736"/>
      <c r="HE39" s="736"/>
      <c r="HF39" s="736"/>
      <c r="HG39" s="736"/>
      <c r="HH39" s="736"/>
      <c r="HI39" s="736"/>
      <c r="HJ39" s="736"/>
      <c r="HK39" s="736"/>
      <c r="HL39" s="736"/>
      <c r="HM39" s="736"/>
      <c r="HN39" s="736"/>
      <c r="HO39" s="736"/>
      <c r="HP39" s="736"/>
      <c r="HQ39" s="736"/>
    </row>
    <row r="40" spans="1:225" ht="2.25" customHeight="1" x14ac:dyDescent="0.15">
      <c r="A40" s="865"/>
      <c r="B40" s="865"/>
      <c r="C40" s="865"/>
      <c r="D40" s="865"/>
      <c r="F40" s="793"/>
      <c r="G40" s="793"/>
      <c r="H40" s="793"/>
      <c r="I40" s="793"/>
      <c r="J40" s="793"/>
      <c r="K40" s="793"/>
      <c r="L40" s="793"/>
      <c r="M40" s="793"/>
      <c r="N40" s="793"/>
      <c r="O40" s="793"/>
      <c r="P40" s="794"/>
      <c r="Q40" s="724"/>
      <c r="R40" s="725"/>
      <c r="S40" s="725"/>
      <c r="T40" s="725"/>
      <c r="U40" s="910"/>
      <c r="V40" s="910"/>
      <c r="W40" s="910"/>
      <c r="X40" s="910"/>
      <c r="Y40" s="910"/>
      <c r="Z40" s="910"/>
      <c r="AA40" s="910"/>
      <c r="AB40" s="910"/>
      <c r="AC40" s="910"/>
      <c r="AD40" s="910"/>
      <c r="AE40" s="910"/>
      <c r="AF40" s="910"/>
      <c r="AG40" s="910"/>
      <c r="AH40" s="910"/>
      <c r="AI40" s="910"/>
      <c r="AJ40" s="910"/>
      <c r="AK40" s="910"/>
      <c r="AL40" s="910"/>
      <c r="AM40" s="910"/>
      <c r="AN40" s="910"/>
      <c r="AO40" s="910"/>
      <c r="AP40" s="910"/>
      <c r="AQ40" s="910"/>
      <c r="AR40" s="910"/>
      <c r="AS40" s="912"/>
      <c r="AT40" s="912"/>
      <c r="AU40" s="912"/>
      <c r="AV40" s="912"/>
      <c r="AW40" s="720"/>
      <c r="AX40" s="720"/>
      <c r="AY40" s="720"/>
      <c r="AZ40" s="720"/>
      <c r="BA40" s="720"/>
      <c r="BB40" s="720"/>
      <c r="BC40" s="720"/>
      <c r="BD40" s="473"/>
      <c r="BE40" s="724"/>
      <c r="BF40" s="725"/>
      <c r="BG40" s="725"/>
      <c r="BH40" s="725"/>
      <c r="BI40" s="725"/>
      <c r="BJ40" s="725"/>
      <c r="BK40" s="725"/>
      <c r="BL40" s="725"/>
      <c r="BM40" s="725"/>
      <c r="BN40" s="725"/>
      <c r="BO40" s="725"/>
      <c r="BP40" s="725"/>
      <c r="BQ40" s="726"/>
      <c r="BR40" s="469"/>
      <c r="BS40" s="469"/>
      <c r="BT40" s="469"/>
      <c r="BU40" s="469"/>
      <c r="BV40" s="469"/>
      <c r="BW40" s="469"/>
      <c r="BX40" s="469"/>
      <c r="BY40" s="469"/>
      <c r="BZ40" s="469"/>
      <c r="CA40" s="469"/>
      <c r="CB40" s="469"/>
      <c r="CC40" s="469"/>
      <c r="CD40" s="469"/>
      <c r="CE40" s="469"/>
      <c r="CF40" s="469"/>
      <c r="CG40" s="469"/>
      <c r="CH40" s="469"/>
      <c r="CI40" s="469"/>
      <c r="CJ40" s="18"/>
      <c r="CK40" s="756"/>
      <c r="CL40" s="757"/>
      <c r="CM40" s="758"/>
      <c r="CN40" s="575" t="s">
        <v>278</v>
      </c>
      <c r="CO40" s="576"/>
      <c r="CP40" s="576"/>
      <c r="CQ40" s="576"/>
      <c r="CR40" s="576"/>
      <c r="CS40" s="576"/>
      <c r="CT40" s="576"/>
      <c r="CU40" s="576"/>
      <c r="CV40" s="576"/>
      <c r="CW40" s="576"/>
      <c r="CX40" s="577"/>
      <c r="CY40" s="584" t="s">
        <v>254</v>
      </c>
      <c r="CZ40" s="585"/>
      <c r="DA40" s="590" t="str">
        <f>IF(営業・農業!E27="","",営業・農業!E27)</f>
        <v/>
      </c>
      <c r="DB40" s="591"/>
      <c r="DC40" s="591"/>
      <c r="DD40" s="591"/>
      <c r="DE40" s="591"/>
      <c r="DF40" s="591"/>
      <c r="DG40" s="591"/>
      <c r="DH40" s="591"/>
      <c r="DI40" s="592"/>
      <c r="DJ40" s="756"/>
      <c r="DK40" s="757"/>
      <c r="DL40" s="758"/>
      <c r="DM40" s="599" t="s">
        <v>297</v>
      </c>
      <c r="DN40" s="600"/>
      <c r="DO40" s="600"/>
      <c r="DP40" s="600"/>
      <c r="DQ40" s="600"/>
      <c r="DR40" s="600"/>
      <c r="DS40" s="600"/>
      <c r="DT40" s="600"/>
      <c r="DU40" s="600"/>
      <c r="DV40" s="600"/>
      <c r="DW40" s="600"/>
      <c r="DX40" s="601"/>
      <c r="DY40" s="590" t="str">
        <f>IF(営業・農業!E44="","",営業・農業!E44)</f>
        <v/>
      </c>
      <c r="DZ40" s="591"/>
      <c r="EA40" s="591"/>
      <c r="EB40" s="591"/>
      <c r="EC40" s="591"/>
      <c r="ED40" s="591"/>
      <c r="EE40" s="591"/>
      <c r="EF40" s="591"/>
      <c r="EG40" s="592"/>
      <c r="EH40" s="82"/>
      <c r="EL40" s="774"/>
      <c r="EM40" s="775"/>
      <c r="EN40" s="775"/>
      <c r="EO40" s="775"/>
      <c r="EP40" s="775"/>
      <c r="EQ40" s="776"/>
      <c r="ER40" s="783"/>
      <c r="ES40" s="784"/>
      <c r="ET40" s="784"/>
      <c r="EU40" s="784"/>
      <c r="EV40" s="784"/>
      <c r="EW40" s="784"/>
      <c r="EX40" s="784"/>
      <c r="EY40" s="784"/>
      <c r="EZ40" s="784"/>
      <c r="FA40" s="784"/>
      <c r="FB40" s="784"/>
      <c r="FC40" s="785"/>
      <c r="FD40" s="783"/>
      <c r="FE40" s="784"/>
      <c r="FF40" s="784"/>
      <c r="FG40" s="784"/>
      <c r="FH40" s="784"/>
      <c r="FI40" s="784"/>
      <c r="FJ40" s="785"/>
      <c r="FK40" s="571" t="str">
        <f>IF(営業・農業!O39="","",営業・農業!O39)</f>
        <v/>
      </c>
      <c r="FL40" s="572"/>
      <c r="FM40" s="572"/>
      <c r="FN40" s="572"/>
      <c r="FO40" s="572"/>
      <c r="FP40" s="572"/>
      <c r="FQ40" s="572"/>
      <c r="FR40" s="809"/>
      <c r="FS40" s="810"/>
      <c r="FU40" s="736"/>
      <c r="FV40" s="736"/>
      <c r="FW40" s="736"/>
      <c r="FX40" s="736"/>
      <c r="FY40" s="736"/>
      <c r="FZ40" s="736"/>
      <c r="GA40" s="736"/>
      <c r="GB40" s="736"/>
      <c r="GC40" s="736"/>
      <c r="GD40" s="736"/>
      <c r="GE40" s="736"/>
      <c r="GF40" s="736"/>
      <c r="GG40" s="736"/>
      <c r="GH40" s="736"/>
      <c r="GI40" s="736"/>
      <c r="GJ40" s="736"/>
      <c r="GK40" s="736"/>
      <c r="GL40" s="736"/>
      <c r="GM40" s="736"/>
      <c r="GN40" s="736"/>
      <c r="GO40" s="736"/>
      <c r="GP40" s="736"/>
      <c r="GQ40" s="736"/>
      <c r="GR40" s="736"/>
      <c r="GS40" s="736"/>
      <c r="GT40" s="736"/>
      <c r="GU40" s="736"/>
      <c r="GV40" s="736"/>
      <c r="GW40" s="736"/>
      <c r="GX40" s="736"/>
      <c r="GY40" s="736"/>
      <c r="GZ40" s="736"/>
      <c r="HA40" s="736"/>
      <c r="HB40" s="736"/>
      <c r="HC40" s="736"/>
      <c r="HD40" s="736"/>
      <c r="HE40" s="736"/>
      <c r="HF40" s="736"/>
      <c r="HG40" s="736"/>
      <c r="HH40" s="736"/>
      <c r="HI40" s="736"/>
      <c r="HJ40" s="736"/>
      <c r="HK40" s="736"/>
      <c r="HL40" s="736"/>
      <c r="HM40" s="736"/>
      <c r="HN40" s="736"/>
      <c r="HO40" s="736"/>
      <c r="HP40" s="736"/>
      <c r="HQ40" s="736"/>
    </row>
    <row r="41" spans="1:225" ht="1.5" customHeight="1" x14ac:dyDescent="0.15">
      <c r="A41" s="865"/>
      <c r="B41" s="865"/>
      <c r="C41" s="865"/>
      <c r="D41" s="865"/>
      <c r="F41" s="12"/>
      <c r="G41" s="13"/>
      <c r="H41" s="13"/>
      <c r="I41" s="13"/>
      <c r="J41" s="13"/>
      <c r="K41" s="13"/>
      <c r="L41" s="13"/>
      <c r="M41" s="13"/>
      <c r="N41" s="13"/>
      <c r="O41" s="13"/>
      <c r="P41" s="11"/>
      <c r="Q41" s="11"/>
      <c r="R41" s="11"/>
      <c r="S41" s="11"/>
      <c r="T41" s="11"/>
      <c r="U41" s="33"/>
      <c r="V41" s="33"/>
      <c r="W41" s="33"/>
      <c r="X41" s="33"/>
      <c r="Y41" s="34"/>
      <c r="Z41" s="34"/>
      <c r="AA41" s="34"/>
      <c r="AB41" s="34"/>
      <c r="AC41" s="34"/>
      <c r="AD41" s="34"/>
      <c r="AE41" s="34"/>
      <c r="AF41" s="34"/>
      <c r="AG41" s="34"/>
      <c r="AH41" s="34"/>
      <c r="AI41" s="34"/>
      <c r="AJ41" s="34"/>
      <c r="AK41" s="23"/>
      <c r="AL41" s="23"/>
      <c r="AM41" s="23"/>
      <c r="AN41" s="23"/>
      <c r="AO41" s="23"/>
      <c r="AP41" s="23"/>
      <c r="AQ41" s="38"/>
      <c r="AR41" s="38"/>
      <c r="AS41" s="38"/>
      <c r="AT41" s="38"/>
      <c r="AU41" s="38"/>
      <c r="AV41" s="38"/>
      <c r="AW41" s="38"/>
      <c r="AX41" s="38"/>
      <c r="AY41" s="38"/>
      <c r="AZ41" s="38"/>
      <c r="BA41" s="38"/>
      <c r="BB41" s="38"/>
      <c r="BC41" s="38"/>
      <c r="BD41" s="6"/>
      <c r="BE41" s="6"/>
      <c r="BF41" s="6"/>
      <c r="BG41" s="6"/>
      <c r="BH41" s="6"/>
      <c r="BI41" s="6"/>
      <c r="BJ41" s="6"/>
      <c r="BK41" s="6"/>
      <c r="BL41" s="6"/>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756"/>
      <c r="CL41" s="757"/>
      <c r="CM41" s="758"/>
      <c r="CN41" s="578"/>
      <c r="CO41" s="579"/>
      <c r="CP41" s="579"/>
      <c r="CQ41" s="579"/>
      <c r="CR41" s="579"/>
      <c r="CS41" s="579"/>
      <c r="CT41" s="579"/>
      <c r="CU41" s="579"/>
      <c r="CV41" s="579"/>
      <c r="CW41" s="579"/>
      <c r="CX41" s="580"/>
      <c r="CY41" s="586"/>
      <c r="CZ41" s="587"/>
      <c r="DA41" s="593"/>
      <c r="DB41" s="594"/>
      <c r="DC41" s="594"/>
      <c r="DD41" s="594"/>
      <c r="DE41" s="594"/>
      <c r="DF41" s="594"/>
      <c r="DG41" s="594"/>
      <c r="DH41" s="594"/>
      <c r="DI41" s="595"/>
      <c r="DJ41" s="756"/>
      <c r="DK41" s="757"/>
      <c r="DL41" s="758"/>
      <c r="DM41" s="602"/>
      <c r="DN41" s="603"/>
      <c r="DO41" s="603"/>
      <c r="DP41" s="603"/>
      <c r="DQ41" s="603"/>
      <c r="DR41" s="603"/>
      <c r="DS41" s="603"/>
      <c r="DT41" s="603"/>
      <c r="DU41" s="603"/>
      <c r="DV41" s="603"/>
      <c r="DW41" s="603"/>
      <c r="DX41" s="604"/>
      <c r="DY41" s="593"/>
      <c r="DZ41" s="594"/>
      <c r="EA41" s="594"/>
      <c r="EB41" s="594"/>
      <c r="EC41" s="594"/>
      <c r="ED41" s="594"/>
      <c r="EE41" s="594"/>
      <c r="EF41" s="594"/>
      <c r="EG41" s="595"/>
      <c r="EH41" s="82"/>
      <c r="EL41" s="774"/>
      <c r="EM41" s="775"/>
      <c r="EN41" s="775"/>
      <c r="EO41" s="775"/>
      <c r="EP41" s="775"/>
      <c r="EQ41" s="776"/>
      <c r="ER41" s="783"/>
      <c r="ES41" s="784"/>
      <c r="ET41" s="784"/>
      <c r="EU41" s="784"/>
      <c r="EV41" s="784"/>
      <c r="EW41" s="784"/>
      <c r="EX41" s="784"/>
      <c r="EY41" s="784"/>
      <c r="EZ41" s="784"/>
      <c r="FA41" s="784"/>
      <c r="FB41" s="784"/>
      <c r="FC41" s="785"/>
      <c r="FD41" s="783"/>
      <c r="FE41" s="784"/>
      <c r="FF41" s="784"/>
      <c r="FG41" s="784"/>
      <c r="FH41" s="784"/>
      <c r="FI41" s="784"/>
      <c r="FJ41" s="785"/>
      <c r="FK41" s="571"/>
      <c r="FL41" s="572"/>
      <c r="FM41" s="572"/>
      <c r="FN41" s="572"/>
      <c r="FO41" s="572"/>
      <c r="FP41" s="572"/>
      <c r="FQ41" s="572"/>
      <c r="FR41" s="18"/>
      <c r="FS41" s="51"/>
    </row>
    <row r="42" spans="1:225" ht="12" customHeight="1" thickBot="1" x14ac:dyDescent="0.2">
      <c r="A42" s="865"/>
      <c r="B42" s="865"/>
      <c r="C42" s="865"/>
      <c r="D42" s="865"/>
      <c r="F42" s="12"/>
      <c r="G42" s="14" t="s">
        <v>95</v>
      </c>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2"/>
      <c r="AZ42" s="12"/>
      <c r="BA42" s="12"/>
      <c r="BB42" s="12"/>
      <c r="BC42" s="12"/>
      <c r="CK42" s="756"/>
      <c r="CL42" s="757"/>
      <c r="CM42" s="758"/>
      <c r="CN42" s="581"/>
      <c r="CO42" s="582"/>
      <c r="CP42" s="582"/>
      <c r="CQ42" s="582"/>
      <c r="CR42" s="582"/>
      <c r="CS42" s="582"/>
      <c r="CT42" s="582"/>
      <c r="CU42" s="582"/>
      <c r="CV42" s="582"/>
      <c r="CW42" s="582"/>
      <c r="CX42" s="583"/>
      <c r="CY42" s="588"/>
      <c r="CZ42" s="589"/>
      <c r="DA42" s="596"/>
      <c r="DB42" s="597"/>
      <c r="DC42" s="597"/>
      <c r="DD42" s="597"/>
      <c r="DE42" s="597"/>
      <c r="DF42" s="597"/>
      <c r="DG42" s="597"/>
      <c r="DH42" s="597"/>
      <c r="DI42" s="598"/>
      <c r="DJ42" s="756"/>
      <c r="DK42" s="757"/>
      <c r="DL42" s="758"/>
      <c r="DM42" s="605"/>
      <c r="DN42" s="606"/>
      <c r="DO42" s="606"/>
      <c r="DP42" s="606"/>
      <c r="DQ42" s="606"/>
      <c r="DR42" s="606"/>
      <c r="DS42" s="606"/>
      <c r="DT42" s="606"/>
      <c r="DU42" s="606"/>
      <c r="DV42" s="606"/>
      <c r="DW42" s="606"/>
      <c r="DX42" s="607"/>
      <c r="DY42" s="596"/>
      <c r="DZ42" s="597"/>
      <c r="EA42" s="597"/>
      <c r="EB42" s="597"/>
      <c r="EC42" s="597"/>
      <c r="ED42" s="597"/>
      <c r="EE42" s="597"/>
      <c r="EF42" s="597"/>
      <c r="EG42" s="598"/>
      <c r="EL42" s="777"/>
      <c r="EM42" s="778"/>
      <c r="EN42" s="778"/>
      <c r="EO42" s="778"/>
      <c r="EP42" s="778"/>
      <c r="EQ42" s="779"/>
      <c r="ER42" s="786"/>
      <c r="ES42" s="787"/>
      <c r="ET42" s="787"/>
      <c r="EU42" s="787"/>
      <c r="EV42" s="787"/>
      <c r="EW42" s="787"/>
      <c r="EX42" s="787"/>
      <c r="EY42" s="787"/>
      <c r="EZ42" s="787"/>
      <c r="FA42" s="787"/>
      <c r="FB42" s="787"/>
      <c r="FC42" s="788"/>
      <c r="FD42" s="786"/>
      <c r="FE42" s="787"/>
      <c r="FF42" s="787"/>
      <c r="FG42" s="787"/>
      <c r="FH42" s="787"/>
      <c r="FI42" s="787"/>
      <c r="FJ42" s="788"/>
      <c r="FK42" s="573"/>
      <c r="FL42" s="574"/>
      <c r="FM42" s="574"/>
      <c r="FN42" s="574"/>
      <c r="FO42" s="574"/>
      <c r="FP42" s="574"/>
      <c r="FQ42" s="574"/>
      <c r="FR42" s="19"/>
      <c r="FS42" s="52"/>
      <c r="FU42" s="876"/>
      <c r="FV42" s="877"/>
      <c r="FW42" s="877"/>
      <c r="FX42" s="877"/>
      <c r="FY42" s="877"/>
      <c r="FZ42" s="877"/>
      <c r="GA42" s="876" t="s">
        <v>376</v>
      </c>
      <c r="GB42" s="877"/>
      <c r="GC42" s="877"/>
      <c r="GD42" s="877"/>
      <c r="GE42" s="877"/>
      <c r="GF42" s="877"/>
      <c r="GG42" s="877"/>
      <c r="GH42" s="877"/>
      <c r="GI42" s="877"/>
      <c r="GJ42" s="880"/>
      <c r="GK42" s="876" t="s">
        <v>378</v>
      </c>
      <c r="GL42" s="877"/>
      <c r="GM42" s="877"/>
      <c r="GN42" s="877"/>
      <c r="GO42" s="877"/>
      <c r="GP42" s="877"/>
      <c r="GQ42" s="877"/>
      <c r="GR42" s="877"/>
      <c r="GS42" s="880"/>
      <c r="GT42" s="876" t="s">
        <v>78</v>
      </c>
      <c r="GU42" s="877"/>
      <c r="GV42" s="877"/>
      <c r="GW42" s="877"/>
      <c r="GX42" s="877"/>
      <c r="GY42" s="877"/>
      <c r="GZ42" s="877"/>
      <c r="HA42" s="877"/>
      <c r="HB42" s="877"/>
      <c r="HC42" s="880"/>
      <c r="HD42" s="876" t="s">
        <v>379</v>
      </c>
      <c r="HE42" s="877"/>
      <c r="HF42" s="877"/>
      <c r="HG42" s="877"/>
      <c r="HH42" s="877"/>
      <c r="HI42" s="877"/>
      <c r="HJ42" s="877"/>
      <c r="HK42" s="877"/>
      <c r="HL42" s="877"/>
      <c r="HM42" s="877"/>
      <c r="HN42" s="877"/>
      <c r="HO42" s="880"/>
    </row>
    <row r="43" spans="1:225" ht="3.75" customHeight="1" x14ac:dyDescent="0.15">
      <c r="A43" s="865"/>
      <c r="B43" s="865"/>
      <c r="C43" s="865"/>
      <c r="D43" s="865"/>
      <c r="F43" s="12"/>
      <c r="G43" s="955" t="s">
        <v>90</v>
      </c>
      <c r="H43" s="956"/>
      <c r="I43" s="956"/>
      <c r="J43" s="956"/>
      <c r="K43" s="956"/>
      <c r="L43" s="956"/>
      <c r="M43" s="956"/>
      <c r="N43" s="21"/>
      <c r="O43" s="21"/>
      <c r="P43" s="661" t="s">
        <v>28</v>
      </c>
      <c r="Q43" s="662"/>
      <c r="R43" s="662"/>
      <c r="S43" s="662"/>
      <c r="T43" s="662"/>
      <c r="U43" s="662"/>
      <c r="V43" s="662"/>
      <c r="W43" s="662"/>
      <c r="X43" s="662"/>
      <c r="Y43" s="662"/>
      <c r="Z43" s="662"/>
      <c r="AA43" s="662"/>
      <c r="AB43" s="662"/>
      <c r="AC43" s="662"/>
      <c r="AD43" s="662"/>
      <c r="AE43" s="662"/>
      <c r="AF43" s="662"/>
      <c r="AG43" s="662"/>
      <c r="AH43" s="662"/>
      <c r="AI43" s="663"/>
      <c r="AJ43" s="661" t="s">
        <v>114</v>
      </c>
      <c r="AK43" s="662"/>
      <c r="AL43" s="662"/>
      <c r="AM43" s="662"/>
      <c r="AN43" s="662"/>
      <c r="AO43" s="662"/>
      <c r="AP43" s="662"/>
      <c r="AQ43" s="662"/>
      <c r="AR43" s="662"/>
      <c r="AS43" s="662"/>
      <c r="AT43" s="662"/>
      <c r="AU43" s="662"/>
      <c r="AV43" s="662"/>
      <c r="AW43" s="662"/>
      <c r="AX43" s="662"/>
      <c r="AY43" s="662"/>
      <c r="AZ43" s="662"/>
      <c r="BA43" s="662"/>
      <c r="BB43" s="662"/>
      <c r="BC43" s="882"/>
      <c r="BD43" s="12"/>
      <c r="BE43" s="1137" t="s">
        <v>158</v>
      </c>
      <c r="BF43" s="1138"/>
      <c r="BG43" s="1139"/>
      <c r="BH43" s="662" t="s">
        <v>0</v>
      </c>
      <c r="BI43" s="662"/>
      <c r="BJ43" s="662"/>
      <c r="BK43" s="971" t="s">
        <v>7</v>
      </c>
      <c r="BL43" s="972"/>
      <c r="BM43" s="972"/>
      <c r="BN43" s="972"/>
      <c r="BO43" s="972"/>
      <c r="BP43" s="972"/>
      <c r="BQ43" s="972"/>
      <c r="BR43" s="972"/>
      <c r="BS43" s="972"/>
      <c r="BT43" s="972"/>
      <c r="BU43" s="972"/>
      <c r="BV43" s="972"/>
      <c r="BW43" s="973"/>
      <c r="BX43" s="974" t="str">
        <f>IF(営業・農業!E11="営業等",営業・農業!E23,"")</f>
        <v/>
      </c>
      <c r="BY43" s="975"/>
      <c r="BZ43" s="975"/>
      <c r="CA43" s="975"/>
      <c r="CB43" s="975"/>
      <c r="CC43" s="975"/>
      <c r="CD43" s="975"/>
      <c r="CE43" s="975"/>
      <c r="CF43" s="975"/>
      <c r="CG43" s="975"/>
      <c r="CH43" s="975"/>
      <c r="CI43" s="980" t="s">
        <v>26</v>
      </c>
      <c r="CJ43" s="59"/>
      <c r="CK43" s="756"/>
      <c r="CL43" s="757"/>
      <c r="CM43" s="758"/>
      <c r="CN43" s="894" t="s">
        <v>69</v>
      </c>
      <c r="CO43" s="895"/>
      <c r="CP43" s="895"/>
      <c r="CQ43" s="895"/>
      <c r="CR43" s="895"/>
      <c r="CS43" s="895"/>
      <c r="CT43" s="895"/>
      <c r="CU43" s="895"/>
      <c r="CV43" s="895"/>
      <c r="CW43" s="895"/>
      <c r="CX43" s="896"/>
      <c r="CY43" s="584" t="s">
        <v>255</v>
      </c>
      <c r="CZ43" s="585"/>
      <c r="DA43" s="590">
        <f>IF(DA40="",DA37,DA37-DA40)</f>
        <v>0</v>
      </c>
      <c r="DB43" s="591"/>
      <c r="DC43" s="591"/>
      <c r="DD43" s="591"/>
      <c r="DE43" s="591"/>
      <c r="DF43" s="591"/>
      <c r="DG43" s="591"/>
      <c r="DH43" s="591"/>
      <c r="DI43" s="592"/>
      <c r="DJ43" s="756"/>
      <c r="DK43" s="757"/>
      <c r="DL43" s="758"/>
      <c r="DM43" s="599" t="s">
        <v>208</v>
      </c>
      <c r="DN43" s="600"/>
      <c r="DO43" s="600"/>
      <c r="DP43" s="600"/>
      <c r="DQ43" s="600"/>
      <c r="DR43" s="600"/>
      <c r="DS43" s="600"/>
      <c r="DT43" s="600"/>
      <c r="DU43" s="600"/>
      <c r="DV43" s="600"/>
      <c r="DW43" s="600"/>
      <c r="DX43" s="601"/>
      <c r="DY43" s="590" t="str">
        <f>IF(営業・農業!E45="","",営業・農業!E45)</f>
        <v/>
      </c>
      <c r="DZ43" s="591"/>
      <c r="EA43" s="591"/>
      <c r="EB43" s="591"/>
      <c r="EC43" s="591"/>
      <c r="ED43" s="591"/>
      <c r="EE43" s="591"/>
      <c r="EF43" s="591"/>
      <c r="EG43" s="592"/>
      <c r="EL43" s="771" t="s">
        <v>339</v>
      </c>
      <c r="EM43" s="772"/>
      <c r="EN43" s="772"/>
      <c r="EO43" s="772"/>
      <c r="EP43" s="772"/>
      <c r="EQ43" s="773"/>
      <c r="ER43" s="780" t="str">
        <f>IF(営業・農業!L40="","",営業・農業!L40)</f>
        <v/>
      </c>
      <c r="ES43" s="781"/>
      <c r="ET43" s="781"/>
      <c r="EU43" s="781"/>
      <c r="EV43" s="781"/>
      <c r="EW43" s="781"/>
      <c r="EX43" s="781"/>
      <c r="EY43" s="781"/>
      <c r="EZ43" s="781"/>
      <c r="FA43" s="781"/>
      <c r="FB43" s="781"/>
      <c r="FC43" s="782"/>
      <c r="FD43" s="780" t="str">
        <f>IF(営業・農業!K40="","",営業・農業!K40)</f>
        <v/>
      </c>
      <c r="FE43" s="781"/>
      <c r="FF43" s="781"/>
      <c r="FG43" s="781"/>
      <c r="FH43" s="781"/>
      <c r="FI43" s="781"/>
      <c r="FJ43" s="782"/>
      <c r="FK43" s="20"/>
      <c r="FL43" s="20"/>
      <c r="FM43" s="20"/>
      <c r="FN43" s="20"/>
      <c r="FO43" s="20"/>
      <c r="FP43" s="20"/>
      <c r="FQ43" s="20"/>
      <c r="FR43" s="807" t="s">
        <v>214</v>
      </c>
      <c r="FS43" s="808"/>
      <c r="FU43" s="878"/>
      <c r="FV43" s="879"/>
      <c r="FW43" s="879"/>
      <c r="FX43" s="879"/>
      <c r="FY43" s="879"/>
      <c r="FZ43" s="879"/>
      <c r="GA43" s="878"/>
      <c r="GB43" s="879"/>
      <c r="GC43" s="879"/>
      <c r="GD43" s="879"/>
      <c r="GE43" s="879"/>
      <c r="GF43" s="879"/>
      <c r="GG43" s="879"/>
      <c r="GH43" s="879"/>
      <c r="GI43" s="879"/>
      <c r="GJ43" s="881"/>
      <c r="GK43" s="878"/>
      <c r="GL43" s="879"/>
      <c r="GM43" s="879"/>
      <c r="GN43" s="879"/>
      <c r="GO43" s="879"/>
      <c r="GP43" s="879"/>
      <c r="GQ43" s="879"/>
      <c r="GR43" s="879"/>
      <c r="GS43" s="881"/>
      <c r="GT43" s="878"/>
      <c r="GU43" s="879"/>
      <c r="GV43" s="879"/>
      <c r="GW43" s="879"/>
      <c r="GX43" s="879"/>
      <c r="GY43" s="879"/>
      <c r="GZ43" s="879"/>
      <c r="HA43" s="879"/>
      <c r="HB43" s="879"/>
      <c r="HC43" s="881"/>
      <c r="HD43" s="885"/>
      <c r="HE43" s="886"/>
      <c r="HF43" s="886"/>
      <c r="HG43" s="886"/>
      <c r="HH43" s="886"/>
      <c r="HI43" s="886"/>
      <c r="HJ43" s="886"/>
      <c r="HK43" s="886"/>
      <c r="HL43" s="886"/>
      <c r="HM43" s="886"/>
      <c r="HN43" s="886"/>
      <c r="HO43" s="887"/>
    </row>
    <row r="44" spans="1:225" ht="3.75" customHeight="1" x14ac:dyDescent="0.15">
      <c r="A44" s="865"/>
      <c r="B44" s="865"/>
      <c r="C44" s="865"/>
      <c r="D44" s="865"/>
      <c r="F44" s="12"/>
      <c r="G44" s="957"/>
      <c r="H44" s="958"/>
      <c r="I44" s="958"/>
      <c r="J44" s="958"/>
      <c r="K44" s="958"/>
      <c r="L44" s="958"/>
      <c r="M44" s="958"/>
      <c r="N44" s="22"/>
      <c r="O44" s="22"/>
      <c r="P44" s="664"/>
      <c r="Q44" s="665"/>
      <c r="R44" s="665"/>
      <c r="S44" s="665"/>
      <c r="T44" s="665"/>
      <c r="U44" s="665"/>
      <c r="V44" s="665"/>
      <c r="W44" s="665"/>
      <c r="X44" s="665"/>
      <c r="Y44" s="665"/>
      <c r="Z44" s="665"/>
      <c r="AA44" s="665"/>
      <c r="AB44" s="665"/>
      <c r="AC44" s="665"/>
      <c r="AD44" s="665"/>
      <c r="AE44" s="665"/>
      <c r="AF44" s="665"/>
      <c r="AG44" s="665"/>
      <c r="AH44" s="665"/>
      <c r="AI44" s="666"/>
      <c r="AJ44" s="664"/>
      <c r="AK44" s="665"/>
      <c r="AL44" s="665"/>
      <c r="AM44" s="665"/>
      <c r="AN44" s="665"/>
      <c r="AO44" s="665"/>
      <c r="AP44" s="665"/>
      <c r="AQ44" s="665"/>
      <c r="AR44" s="665"/>
      <c r="AS44" s="665"/>
      <c r="AT44" s="665"/>
      <c r="AU44" s="665"/>
      <c r="AV44" s="665"/>
      <c r="AW44" s="665"/>
      <c r="AX44" s="665"/>
      <c r="AY44" s="665"/>
      <c r="AZ44" s="665"/>
      <c r="BA44" s="665"/>
      <c r="BB44" s="665"/>
      <c r="BC44" s="883"/>
      <c r="BD44" s="12"/>
      <c r="BE44" s="1140"/>
      <c r="BF44" s="1141"/>
      <c r="BG44" s="1142"/>
      <c r="BH44" s="665"/>
      <c r="BI44" s="665"/>
      <c r="BJ44" s="665"/>
      <c r="BK44" s="676"/>
      <c r="BL44" s="677"/>
      <c r="BM44" s="677"/>
      <c r="BN44" s="677"/>
      <c r="BO44" s="677"/>
      <c r="BP44" s="677"/>
      <c r="BQ44" s="677"/>
      <c r="BR44" s="677"/>
      <c r="BS44" s="677"/>
      <c r="BT44" s="677"/>
      <c r="BU44" s="677"/>
      <c r="BV44" s="677"/>
      <c r="BW44" s="678"/>
      <c r="BX44" s="976"/>
      <c r="BY44" s="977"/>
      <c r="BZ44" s="977"/>
      <c r="CA44" s="977"/>
      <c r="CB44" s="977"/>
      <c r="CC44" s="977"/>
      <c r="CD44" s="977"/>
      <c r="CE44" s="977"/>
      <c r="CF44" s="977"/>
      <c r="CG44" s="977"/>
      <c r="CH44" s="977"/>
      <c r="CI44" s="981"/>
      <c r="CJ44" s="59"/>
      <c r="CK44" s="756"/>
      <c r="CL44" s="757"/>
      <c r="CM44" s="758"/>
      <c r="CN44" s="897"/>
      <c r="CO44" s="898"/>
      <c r="CP44" s="898"/>
      <c r="CQ44" s="898"/>
      <c r="CR44" s="898"/>
      <c r="CS44" s="898"/>
      <c r="CT44" s="898"/>
      <c r="CU44" s="898"/>
      <c r="CV44" s="898"/>
      <c r="CW44" s="898"/>
      <c r="CX44" s="899"/>
      <c r="CY44" s="586"/>
      <c r="CZ44" s="587"/>
      <c r="DA44" s="593"/>
      <c r="DB44" s="594"/>
      <c r="DC44" s="594"/>
      <c r="DD44" s="594"/>
      <c r="DE44" s="594"/>
      <c r="DF44" s="594"/>
      <c r="DG44" s="594"/>
      <c r="DH44" s="594"/>
      <c r="DI44" s="595"/>
      <c r="DJ44" s="756"/>
      <c r="DK44" s="757"/>
      <c r="DL44" s="758"/>
      <c r="DM44" s="602"/>
      <c r="DN44" s="603"/>
      <c r="DO44" s="603"/>
      <c r="DP44" s="603"/>
      <c r="DQ44" s="603"/>
      <c r="DR44" s="603"/>
      <c r="DS44" s="603"/>
      <c r="DT44" s="603"/>
      <c r="DU44" s="603"/>
      <c r="DV44" s="603"/>
      <c r="DW44" s="603"/>
      <c r="DX44" s="604"/>
      <c r="DY44" s="593"/>
      <c r="DZ44" s="594"/>
      <c r="EA44" s="594"/>
      <c r="EB44" s="594"/>
      <c r="EC44" s="594"/>
      <c r="ED44" s="594"/>
      <c r="EE44" s="594"/>
      <c r="EF44" s="594"/>
      <c r="EG44" s="595"/>
      <c r="EL44" s="774"/>
      <c r="EM44" s="775"/>
      <c r="EN44" s="775"/>
      <c r="EO44" s="775"/>
      <c r="EP44" s="775"/>
      <c r="EQ44" s="776"/>
      <c r="ER44" s="783"/>
      <c r="ES44" s="784"/>
      <c r="ET44" s="784"/>
      <c r="EU44" s="784"/>
      <c r="EV44" s="784"/>
      <c r="EW44" s="784"/>
      <c r="EX44" s="784"/>
      <c r="EY44" s="784"/>
      <c r="EZ44" s="784"/>
      <c r="FA44" s="784"/>
      <c r="FB44" s="784"/>
      <c r="FC44" s="785"/>
      <c r="FD44" s="783"/>
      <c r="FE44" s="784"/>
      <c r="FF44" s="784"/>
      <c r="FG44" s="784"/>
      <c r="FH44" s="784"/>
      <c r="FI44" s="784"/>
      <c r="FJ44" s="785"/>
      <c r="FK44" s="571" t="str">
        <f>IF(営業・農業!O40="","",営業・農業!O40)</f>
        <v/>
      </c>
      <c r="FL44" s="572"/>
      <c r="FM44" s="572"/>
      <c r="FN44" s="572"/>
      <c r="FO44" s="572"/>
      <c r="FP44" s="572"/>
      <c r="FQ44" s="572"/>
      <c r="FR44" s="809"/>
      <c r="FS44" s="810"/>
      <c r="FU44" s="1590" t="s">
        <v>373</v>
      </c>
      <c r="FV44" s="1591"/>
      <c r="FW44" s="922" t="s">
        <v>374</v>
      </c>
      <c r="FX44" s="923"/>
      <c r="FY44" s="928" t="s">
        <v>162</v>
      </c>
      <c r="FZ44" s="929"/>
      <c r="GA44" s="959"/>
      <c r="GB44" s="888"/>
      <c r="GC44" s="888"/>
      <c r="GD44" s="888"/>
      <c r="GE44" s="888"/>
      <c r="GF44" s="888"/>
      <c r="GG44" s="888"/>
      <c r="GH44" s="888"/>
      <c r="GI44" s="888"/>
      <c r="GJ44" s="889"/>
      <c r="GK44" s="959"/>
      <c r="GL44" s="888"/>
      <c r="GM44" s="888"/>
      <c r="GN44" s="888"/>
      <c r="GO44" s="888"/>
      <c r="GP44" s="888"/>
      <c r="GQ44" s="888"/>
      <c r="GR44" s="888"/>
      <c r="GS44" s="889"/>
      <c r="GT44" s="959"/>
      <c r="GU44" s="888"/>
      <c r="GV44" s="888"/>
      <c r="GW44" s="888"/>
      <c r="GX44" s="888"/>
      <c r="GY44" s="888"/>
      <c r="GZ44" s="888"/>
      <c r="HA44" s="888"/>
      <c r="HB44" s="888"/>
      <c r="HC44" s="888"/>
      <c r="HD44" s="876" t="s">
        <v>305</v>
      </c>
      <c r="HE44" s="877"/>
      <c r="HF44" s="888"/>
      <c r="HG44" s="888"/>
      <c r="HH44" s="888"/>
      <c r="HI44" s="888"/>
      <c r="HJ44" s="888"/>
      <c r="HK44" s="888"/>
      <c r="HL44" s="888"/>
      <c r="HM44" s="888"/>
      <c r="HN44" s="888"/>
      <c r="HO44" s="889"/>
    </row>
    <row r="45" spans="1:225" ht="1.5" customHeight="1" x14ac:dyDescent="0.15">
      <c r="A45" s="865"/>
      <c r="B45" s="865"/>
      <c r="C45" s="865"/>
      <c r="D45" s="865"/>
      <c r="F45" s="12"/>
      <c r="G45" s="957"/>
      <c r="H45" s="958"/>
      <c r="I45" s="958"/>
      <c r="J45" s="958"/>
      <c r="K45" s="958"/>
      <c r="L45" s="958"/>
      <c r="M45" s="958"/>
      <c r="N45" s="22"/>
      <c r="O45" s="22"/>
      <c r="P45" s="667"/>
      <c r="Q45" s="668"/>
      <c r="R45" s="668"/>
      <c r="S45" s="668"/>
      <c r="T45" s="668"/>
      <c r="U45" s="668"/>
      <c r="V45" s="668"/>
      <c r="W45" s="668"/>
      <c r="X45" s="668"/>
      <c r="Y45" s="668"/>
      <c r="Z45" s="668"/>
      <c r="AA45" s="668"/>
      <c r="AB45" s="668"/>
      <c r="AC45" s="668"/>
      <c r="AD45" s="668"/>
      <c r="AE45" s="668"/>
      <c r="AF45" s="668"/>
      <c r="AG45" s="668"/>
      <c r="AH45" s="668"/>
      <c r="AI45" s="669"/>
      <c r="AJ45" s="667"/>
      <c r="AK45" s="668"/>
      <c r="AL45" s="668"/>
      <c r="AM45" s="668"/>
      <c r="AN45" s="668"/>
      <c r="AO45" s="668"/>
      <c r="AP45" s="668"/>
      <c r="AQ45" s="668"/>
      <c r="AR45" s="668"/>
      <c r="AS45" s="668"/>
      <c r="AT45" s="668"/>
      <c r="AU45" s="668"/>
      <c r="AV45" s="668"/>
      <c r="AW45" s="668"/>
      <c r="AX45" s="668"/>
      <c r="AY45" s="668"/>
      <c r="AZ45" s="668"/>
      <c r="BA45" s="668"/>
      <c r="BB45" s="668"/>
      <c r="BC45" s="884"/>
      <c r="BE45" s="1140"/>
      <c r="BF45" s="1141"/>
      <c r="BG45" s="1142"/>
      <c r="BH45" s="665"/>
      <c r="BI45" s="665"/>
      <c r="BJ45" s="665"/>
      <c r="BK45" s="676"/>
      <c r="BL45" s="677"/>
      <c r="BM45" s="677"/>
      <c r="BN45" s="677"/>
      <c r="BO45" s="677"/>
      <c r="BP45" s="677"/>
      <c r="BQ45" s="677"/>
      <c r="BR45" s="677"/>
      <c r="BS45" s="677"/>
      <c r="BT45" s="677"/>
      <c r="BU45" s="677"/>
      <c r="BV45" s="677"/>
      <c r="BW45" s="678"/>
      <c r="BX45" s="976"/>
      <c r="BY45" s="977"/>
      <c r="BZ45" s="977"/>
      <c r="CA45" s="977"/>
      <c r="CB45" s="977"/>
      <c r="CC45" s="977"/>
      <c r="CD45" s="977"/>
      <c r="CE45" s="977"/>
      <c r="CF45" s="977"/>
      <c r="CG45" s="977"/>
      <c r="CH45" s="977"/>
      <c r="CI45" s="981"/>
      <c r="CJ45" s="59"/>
      <c r="CK45" s="756"/>
      <c r="CL45" s="757"/>
      <c r="CM45" s="758"/>
      <c r="CN45" s="897"/>
      <c r="CO45" s="898"/>
      <c r="CP45" s="898"/>
      <c r="CQ45" s="898"/>
      <c r="CR45" s="898"/>
      <c r="CS45" s="898"/>
      <c r="CT45" s="898"/>
      <c r="CU45" s="898"/>
      <c r="CV45" s="898"/>
      <c r="CW45" s="898"/>
      <c r="CX45" s="899"/>
      <c r="CY45" s="586"/>
      <c r="CZ45" s="587"/>
      <c r="DA45" s="593"/>
      <c r="DB45" s="594"/>
      <c r="DC45" s="594"/>
      <c r="DD45" s="594"/>
      <c r="DE45" s="594"/>
      <c r="DF45" s="594"/>
      <c r="DG45" s="594"/>
      <c r="DH45" s="594"/>
      <c r="DI45" s="595"/>
      <c r="DJ45" s="756"/>
      <c r="DK45" s="757"/>
      <c r="DL45" s="758"/>
      <c r="DM45" s="602"/>
      <c r="DN45" s="603"/>
      <c r="DO45" s="603"/>
      <c r="DP45" s="603"/>
      <c r="DQ45" s="603"/>
      <c r="DR45" s="603"/>
      <c r="DS45" s="603"/>
      <c r="DT45" s="603"/>
      <c r="DU45" s="603"/>
      <c r="DV45" s="603"/>
      <c r="DW45" s="603"/>
      <c r="DX45" s="604"/>
      <c r="DY45" s="593"/>
      <c r="DZ45" s="594"/>
      <c r="EA45" s="594"/>
      <c r="EB45" s="594"/>
      <c r="EC45" s="594"/>
      <c r="ED45" s="594"/>
      <c r="EE45" s="594"/>
      <c r="EF45" s="594"/>
      <c r="EG45" s="595"/>
      <c r="EL45" s="774"/>
      <c r="EM45" s="775"/>
      <c r="EN45" s="775"/>
      <c r="EO45" s="775"/>
      <c r="EP45" s="775"/>
      <c r="EQ45" s="776"/>
      <c r="ER45" s="783"/>
      <c r="ES45" s="784"/>
      <c r="ET45" s="784"/>
      <c r="EU45" s="784"/>
      <c r="EV45" s="784"/>
      <c r="EW45" s="784"/>
      <c r="EX45" s="784"/>
      <c r="EY45" s="784"/>
      <c r="EZ45" s="784"/>
      <c r="FA45" s="784"/>
      <c r="FB45" s="784"/>
      <c r="FC45" s="785"/>
      <c r="FD45" s="783"/>
      <c r="FE45" s="784"/>
      <c r="FF45" s="784"/>
      <c r="FG45" s="784"/>
      <c r="FH45" s="784"/>
      <c r="FI45" s="784"/>
      <c r="FJ45" s="785"/>
      <c r="FK45" s="571"/>
      <c r="FL45" s="572"/>
      <c r="FM45" s="572"/>
      <c r="FN45" s="572"/>
      <c r="FO45" s="572"/>
      <c r="FP45" s="572"/>
      <c r="FQ45" s="572"/>
      <c r="FR45" s="18"/>
      <c r="FS45" s="51"/>
      <c r="FU45" s="1592"/>
      <c r="FV45" s="1593"/>
      <c r="FW45" s="924"/>
      <c r="FX45" s="925"/>
      <c r="FY45" s="930"/>
      <c r="FZ45" s="931"/>
      <c r="GA45" s="960"/>
      <c r="GB45" s="890"/>
      <c r="GC45" s="890"/>
      <c r="GD45" s="890"/>
      <c r="GE45" s="890"/>
      <c r="GF45" s="890"/>
      <c r="GG45" s="890"/>
      <c r="GH45" s="890"/>
      <c r="GI45" s="890"/>
      <c r="GJ45" s="891"/>
      <c r="GK45" s="960"/>
      <c r="GL45" s="890"/>
      <c r="GM45" s="890"/>
      <c r="GN45" s="890"/>
      <c r="GO45" s="890"/>
      <c r="GP45" s="890"/>
      <c r="GQ45" s="890"/>
      <c r="GR45" s="890"/>
      <c r="GS45" s="891"/>
      <c r="GT45" s="960"/>
      <c r="GU45" s="890"/>
      <c r="GV45" s="890"/>
      <c r="GW45" s="890"/>
      <c r="GX45" s="890"/>
      <c r="GY45" s="890"/>
      <c r="GZ45" s="890"/>
      <c r="HA45" s="890"/>
      <c r="HB45" s="890"/>
      <c r="HC45" s="890"/>
      <c r="HD45" s="885"/>
      <c r="HE45" s="886"/>
      <c r="HF45" s="890"/>
      <c r="HG45" s="890"/>
      <c r="HH45" s="890"/>
      <c r="HI45" s="890"/>
      <c r="HJ45" s="890"/>
      <c r="HK45" s="890"/>
      <c r="HL45" s="890"/>
      <c r="HM45" s="890"/>
      <c r="HN45" s="890"/>
      <c r="HO45" s="891"/>
    </row>
    <row r="46" spans="1:225" ht="4.5" customHeight="1" x14ac:dyDescent="0.15">
      <c r="A46" s="865"/>
      <c r="B46" s="865"/>
      <c r="C46" s="865"/>
      <c r="D46" s="865"/>
      <c r="F46" s="12"/>
      <c r="G46" s="957"/>
      <c r="H46" s="958"/>
      <c r="I46" s="958"/>
      <c r="J46" s="958"/>
      <c r="K46" s="958"/>
      <c r="L46" s="958"/>
      <c r="M46" s="958"/>
      <c r="N46" s="22"/>
      <c r="O46" s="22"/>
      <c r="P46" s="913" t="s">
        <v>115</v>
      </c>
      <c r="Q46" s="914"/>
      <c r="R46" s="914"/>
      <c r="S46" s="914"/>
      <c r="T46" s="914"/>
      <c r="U46" s="914"/>
      <c r="V46" s="914"/>
      <c r="W46" s="914"/>
      <c r="X46" s="914"/>
      <c r="Y46" s="914"/>
      <c r="Z46" s="914"/>
      <c r="AA46" s="914"/>
      <c r="AB46" s="914"/>
      <c r="AC46" s="914"/>
      <c r="AD46" s="914"/>
      <c r="AE46" s="914"/>
      <c r="AF46" s="914"/>
      <c r="AG46" s="914"/>
      <c r="AH46" s="914"/>
      <c r="AI46" s="915"/>
      <c r="AJ46" s="569">
        <f>SUMIF(社保控除!C11:C18,"国民健康保険・後期高齢者医療保険",社保控除!D11:D18)</f>
        <v>0</v>
      </c>
      <c r="AK46" s="570"/>
      <c r="AL46" s="570"/>
      <c r="AM46" s="570"/>
      <c r="AN46" s="570"/>
      <c r="AO46" s="570"/>
      <c r="AP46" s="570"/>
      <c r="AQ46" s="570"/>
      <c r="AR46" s="570"/>
      <c r="AS46" s="570"/>
      <c r="AT46" s="570"/>
      <c r="AU46" s="570"/>
      <c r="AV46" s="570"/>
      <c r="AW46" s="570"/>
      <c r="AX46" s="570"/>
      <c r="AY46" s="570"/>
      <c r="AZ46" s="570"/>
      <c r="BA46" s="570"/>
      <c r="BB46" s="570"/>
      <c r="BC46" s="730" t="s">
        <v>26</v>
      </c>
      <c r="BE46" s="1140"/>
      <c r="BF46" s="1141"/>
      <c r="BG46" s="1142"/>
      <c r="BH46" s="665"/>
      <c r="BI46" s="665"/>
      <c r="BJ46" s="665"/>
      <c r="BK46" s="676"/>
      <c r="BL46" s="677"/>
      <c r="BM46" s="677"/>
      <c r="BN46" s="677"/>
      <c r="BO46" s="677"/>
      <c r="BP46" s="677"/>
      <c r="BQ46" s="677"/>
      <c r="BR46" s="677"/>
      <c r="BS46" s="677"/>
      <c r="BT46" s="677"/>
      <c r="BU46" s="677"/>
      <c r="BV46" s="677"/>
      <c r="BW46" s="678"/>
      <c r="BX46" s="976"/>
      <c r="BY46" s="977"/>
      <c r="BZ46" s="977"/>
      <c r="CA46" s="977"/>
      <c r="CB46" s="977"/>
      <c r="CC46" s="977"/>
      <c r="CD46" s="977"/>
      <c r="CE46" s="977"/>
      <c r="CF46" s="977"/>
      <c r="CG46" s="977"/>
      <c r="CH46" s="977"/>
      <c r="CI46" s="981"/>
      <c r="CJ46" s="59"/>
      <c r="CK46" s="756"/>
      <c r="CL46" s="757"/>
      <c r="CM46" s="758"/>
      <c r="CN46" s="897"/>
      <c r="CO46" s="898"/>
      <c r="CP46" s="898"/>
      <c r="CQ46" s="898"/>
      <c r="CR46" s="898"/>
      <c r="CS46" s="898"/>
      <c r="CT46" s="898"/>
      <c r="CU46" s="898"/>
      <c r="CV46" s="898"/>
      <c r="CW46" s="898"/>
      <c r="CX46" s="899"/>
      <c r="CY46" s="586"/>
      <c r="CZ46" s="587"/>
      <c r="DA46" s="593"/>
      <c r="DB46" s="594"/>
      <c r="DC46" s="594"/>
      <c r="DD46" s="594"/>
      <c r="DE46" s="594"/>
      <c r="DF46" s="594"/>
      <c r="DG46" s="594"/>
      <c r="DH46" s="594"/>
      <c r="DI46" s="595"/>
      <c r="DJ46" s="756"/>
      <c r="DK46" s="757"/>
      <c r="DL46" s="758"/>
      <c r="DM46" s="602"/>
      <c r="DN46" s="603"/>
      <c r="DO46" s="603"/>
      <c r="DP46" s="603"/>
      <c r="DQ46" s="603"/>
      <c r="DR46" s="603"/>
      <c r="DS46" s="603"/>
      <c r="DT46" s="603"/>
      <c r="DU46" s="603"/>
      <c r="DV46" s="603"/>
      <c r="DW46" s="603"/>
      <c r="DX46" s="604"/>
      <c r="DY46" s="593"/>
      <c r="DZ46" s="594"/>
      <c r="EA46" s="594"/>
      <c r="EB46" s="594"/>
      <c r="EC46" s="594"/>
      <c r="ED46" s="594"/>
      <c r="EE46" s="594"/>
      <c r="EF46" s="594"/>
      <c r="EG46" s="595"/>
      <c r="EL46" s="774"/>
      <c r="EM46" s="775"/>
      <c r="EN46" s="775"/>
      <c r="EO46" s="775"/>
      <c r="EP46" s="775"/>
      <c r="EQ46" s="776"/>
      <c r="ER46" s="783"/>
      <c r="ES46" s="784"/>
      <c r="ET46" s="784"/>
      <c r="EU46" s="784"/>
      <c r="EV46" s="784"/>
      <c r="EW46" s="784"/>
      <c r="EX46" s="784"/>
      <c r="EY46" s="784"/>
      <c r="EZ46" s="784"/>
      <c r="FA46" s="784"/>
      <c r="FB46" s="784"/>
      <c r="FC46" s="785"/>
      <c r="FD46" s="783"/>
      <c r="FE46" s="784"/>
      <c r="FF46" s="784"/>
      <c r="FG46" s="784"/>
      <c r="FH46" s="784"/>
      <c r="FI46" s="784"/>
      <c r="FJ46" s="785"/>
      <c r="FK46" s="571"/>
      <c r="FL46" s="572"/>
      <c r="FM46" s="572"/>
      <c r="FN46" s="572"/>
      <c r="FO46" s="572"/>
      <c r="FP46" s="572"/>
      <c r="FQ46" s="572"/>
      <c r="FR46" s="18"/>
      <c r="FS46" s="51"/>
      <c r="FU46" s="1592"/>
      <c r="FV46" s="1593"/>
      <c r="FW46" s="924"/>
      <c r="FX46" s="925"/>
      <c r="FY46" s="930"/>
      <c r="FZ46" s="931"/>
      <c r="GA46" s="960"/>
      <c r="GB46" s="890"/>
      <c r="GC46" s="890"/>
      <c r="GD46" s="890"/>
      <c r="GE46" s="890"/>
      <c r="GF46" s="890"/>
      <c r="GG46" s="890"/>
      <c r="GH46" s="890"/>
      <c r="GI46" s="890"/>
      <c r="GJ46" s="891"/>
      <c r="GK46" s="960"/>
      <c r="GL46" s="890"/>
      <c r="GM46" s="890"/>
      <c r="GN46" s="890"/>
      <c r="GO46" s="890"/>
      <c r="GP46" s="890"/>
      <c r="GQ46" s="890"/>
      <c r="GR46" s="890"/>
      <c r="GS46" s="891"/>
      <c r="GT46" s="960"/>
      <c r="GU46" s="890"/>
      <c r="GV46" s="890"/>
      <c r="GW46" s="890"/>
      <c r="GX46" s="890"/>
      <c r="GY46" s="890"/>
      <c r="GZ46" s="890"/>
      <c r="HA46" s="890"/>
      <c r="HB46" s="890"/>
      <c r="HC46" s="890"/>
      <c r="HD46" s="885"/>
      <c r="HE46" s="886"/>
      <c r="HF46" s="890"/>
      <c r="HG46" s="890"/>
      <c r="HH46" s="890"/>
      <c r="HI46" s="890"/>
      <c r="HJ46" s="890"/>
      <c r="HK46" s="890"/>
      <c r="HL46" s="890"/>
      <c r="HM46" s="890"/>
      <c r="HN46" s="890"/>
      <c r="HO46" s="891"/>
    </row>
    <row r="47" spans="1:225" ht="3.75" customHeight="1" x14ac:dyDescent="0.15">
      <c r="A47" s="865"/>
      <c r="B47" s="865"/>
      <c r="C47" s="865"/>
      <c r="D47" s="865"/>
      <c r="F47" s="12"/>
      <c r="G47" s="789" t="s">
        <v>34</v>
      </c>
      <c r="H47" s="694"/>
      <c r="I47" s="694"/>
      <c r="J47" s="694"/>
      <c r="K47" s="694"/>
      <c r="L47" s="694"/>
      <c r="M47" s="694"/>
      <c r="N47" s="694"/>
      <c r="O47" s="694"/>
      <c r="P47" s="916"/>
      <c r="Q47" s="917"/>
      <c r="R47" s="917"/>
      <c r="S47" s="917"/>
      <c r="T47" s="917"/>
      <c r="U47" s="917"/>
      <c r="V47" s="917"/>
      <c r="W47" s="917"/>
      <c r="X47" s="917"/>
      <c r="Y47" s="917"/>
      <c r="Z47" s="917"/>
      <c r="AA47" s="917"/>
      <c r="AB47" s="917"/>
      <c r="AC47" s="917"/>
      <c r="AD47" s="917"/>
      <c r="AE47" s="917"/>
      <c r="AF47" s="917"/>
      <c r="AG47" s="917"/>
      <c r="AH47" s="917"/>
      <c r="AI47" s="918"/>
      <c r="AJ47" s="571"/>
      <c r="AK47" s="572"/>
      <c r="AL47" s="572"/>
      <c r="AM47" s="572"/>
      <c r="AN47" s="572"/>
      <c r="AO47" s="572"/>
      <c r="AP47" s="572"/>
      <c r="AQ47" s="572"/>
      <c r="AR47" s="572"/>
      <c r="AS47" s="572"/>
      <c r="AT47" s="572"/>
      <c r="AU47" s="572"/>
      <c r="AV47" s="572"/>
      <c r="AW47" s="572"/>
      <c r="AX47" s="572"/>
      <c r="AY47" s="572"/>
      <c r="AZ47" s="572"/>
      <c r="BA47" s="572"/>
      <c r="BB47" s="572"/>
      <c r="BC47" s="704"/>
      <c r="BE47" s="1140"/>
      <c r="BF47" s="1141"/>
      <c r="BG47" s="1142"/>
      <c r="BH47" s="665"/>
      <c r="BI47" s="665"/>
      <c r="BJ47" s="665"/>
      <c r="BK47" s="679"/>
      <c r="BL47" s="680"/>
      <c r="BM47" s="680"/>
      <c r="BN47" s="680"/>
      <c r="BO47" s="680"/>
      <c r="BP47" s="680"/>
      <c r="BQ47" s="680"/>
      <c r="BR47" s="680"/>
      <c r="BS47" s="680"/>
      <c r="BT47" s="680"/>
      <c r="BU47" s="680"/>
      <c r="BV47" s="680"/>
      <c r="BW47" s="681"/>
      <c r="BX47" s="978"/>
      <c r="BY47" s="979"/>
      <c r="BZ47" s="979"/>
      <c r="CA47" s="979"/>
      <c r="CB47" s="979"/>
      <c r="CC47" s="979"/>
      <c r="CD47" s="979"/>
      <c r="CE47" s="979"/>
      <c r="CF47" s="979"/>
      <c r="CG47" s="979"/>
      <c r="CH47" s="979"/>
      <c r="CI47" s="981"/>
      <c r="CJ47" s="59"/>
      <c r="CK47" s="759"/>
      <c r="CL47" s="760"/>
      <c r="CM47" s="761"/>
      <c r="CN47" s="900"/>
      <c r="CO47" s="901"/>
      <c r="CP47" s="901"/>
      <c r="CQ47" s="901"/>
      <c r="CR47" s="901"/>
      <c r="CS47" s="901"/>
      <c r="CT47" s="901"/>
      <c r="CU47" s="901"/>
      <c r="CV47" s="901"/>
      <c r="CW47" s="901"/>
      <c r="CX47" s="902"/>
      <c r="CY47" s="588"/>
      <c r="CZ47" s="589"/>
      <c r="DA47" s="596"/>
      <c r="DB47" s="597"/>
      <c r="DC47" s="597"/>
      <c r="DD47" s="597"/>
      <c r="DE47" s="597"/>
      <c r="DF47" s="597"/>
      <c r="DG47" s="597"/>
      <c r="DH47" s="597"/>
      <c r="DI47" s="598"/>
      <c r="DJ47" s="756"/>
      <c r="DK47" s="757"/>
      <c r="DL47" s="758"/>
      <c r="DM47" s="605"/>
      <c r="DN47" s="606"/>
      <c r="DO47" s="606"/>
      <c r="DP47" s="606"/>
      <c r="DQ47" s="606"/>
      <c r="DR47" s="606"/>
      <c r="DS47" s="606"/>
      <c r="DT47" s="606"/>
      <c r="DU47" s="606"/>
      <c r="DV47" s="606"/>
      <c r="DW47" s="606"/>
      <c r="DX47" s="607"/>
      <c r="DY47" s="596"/>
      <c r="DZ47" s="597"/>
      <c r="EA47" s="597"/>
      <c r="EB47" s="597"/>
      <c r="EC47" s="597"/>
      <c r="ED47" s="597"/>
      <c r="EE47" s="597"/>
      <c r="EF47" s="597"/>
      <c r="EG47" s="598"/>
      <c r="EL47" s="774"/>
      <c r="EM47" s="775"/>
      <c r="EN47" s="775"/>
      <c r="EO47" s="775"/>
      <c r="EP47" s="775"/>
      <c r="EQ47" s="776"/>
      <c r="ER47" s="783"/>
      <c r="ES47" s="784"/>
      <c r="ET47" s="784"/>
      <c r="EU47" s="784"/>
      <c r="EV47" s="784"/>
      <c r="EW47" s="784"/>
      <c r="EX47" s="784"/>
      <c r="EY47" s="784"/>
      <c r="EZ47" s="784"/>
      <c r="FA47" s="784"/>
      <c r="FB47" s="784"/>
      <c r="FC47" s="785"/>
      <c r="FD47" s="783"/>
      <c r="FE47" s="784"/>
      <c r="FF47" s="784"/>
      <c r="FG47" s="784"/>
      <c r="FH47" s="784"/>
      <c r="FI47" s="784"/>
      <c r="FJ47" s="785"/>
      <c r="FK47" s="571"/>
      <c r="FL47" s="572"/>
      <c r="FM47" s="572"/>
      <c r="FN47" s="572"/>
      <c r="FO47" s="572"/>
      <c r="FP47" s="572"/>
      <c r="FQ47" s="572"/>
      <c r="FR47" s="18"/>
      <c r="FS47" s="51"/>
      <c r="FU47" s="1592"/>
      <c r="FV47" s="1593"/>
      <c r="FW47" s="924"/>
      <c r="FX47" s="925"/>
      <c r="FY47" s="930"/>
      <c r="FZ47" s="931"/>
      <c r="GA47" s="960"/>
      <c r="GB47" s="890"/>
      <c r="GC47" s="890"/>
      <c r="GD47" s="890"/>
      <c r="GE47" s="890"/>
      <c r="GF47" s="890"/>
      <c r="GG47" s="890"/>
      <c r="GH47" s="890"/>
      <c r="GI47" s="890"/>
      <c r="GJ47" s="891"/>
      <c r="GK47" s="960"/>
      <c r="GL47" s="890"/>
      <c r="GM47" s="890"/>
      <c r="GN47" s="890"/>
      <c r="GO47" s="890"/>
      <c r="GP47" s="890"/>
      <c r="GQ47" s="890"/>
      <c r="GR47" s="890"/>
      <c r="GS47" s="891"/>
      <c r="GT47" s="960"/>
      <c r="GU47" s="890"/>
      <c r="GV47" s="890"/>
      <c r="GW47" s="890"/>
      <c r="GX47" s="890"/>
      <c r="GY47" s="890"/>
      <c r="GZ47" s="890"/>
      <c r="HA47" s="890"/>
      <c r="HB47" s="890"/>
      <c r="HC47" s="890"/>
      <c r="HD47" s="885"/>
      <c r="HE47" s="886"/>
      <c r="HF47" s="890"/>
      <c r="HG47" s="890"/>
      <c r="HH47" s="890"/>
      <c r="HI47" s="890"/>
      <c r="HJ47" s="890"/>
      <c r="HK47" s="890"/>
      <c r="HL47" s="890"/>
      <c r="HM47" s="890"/>
      <c r="HN47" s="890"/>
      <c r="HO47" s="891"/>
    </row>
    <row r="48" spans="1:225" ht="4.3499999999999996" customHeight="1" x14ac:dyDescent="0.15">
      <c r="A48" s="865"/>
      <c r="B48" s="865"/>
      <c r="C48" s="865"/>
      <c r="D48" s="865"/>
      <c r="F48" s="12"/>
      <c r="G48" s="789"/>
      <c r="H48" s="694"/>
      <c r="I48" s="694"/>
      <c r="J48" s="694"/>
      <c r="K48" s="694"/>
      <c r="L48" s="694"/>
      <c r="M48" s="694"/>
      <c r="N48" s="694"/>
      <c r="O48" s="694"/>
      <c r="P48" s="919"/>
      <c r="Q48" s="920"/>
      <c r="R48" s="920"/>
      <c r="S48" s="920"/>
      <c r="T48" s="920"/>
      <c r="U48" s="920"/>
      <c r="V48" s="920"/>
      <c r="W48" s="920"/>
      <c r="X48" s="920"/>
      <c r="Y48" s="920"/>
      <c r="Z48" s="920"/>
      <c r="AA48" s="920"/>
      <c r="AB48" s="920"/>
      <c r="AC48" s="920"/>
      <c r="AD48" s="920"/>
      <c r="AE48" s="920"/>
      <c r="AF48" s="920"/>
      <c r="AG48" s="920"/>
      <c r="AH48" s="920"/>
      <c r="AI48" s="921"/>
      <c r="AJ48" s="573"/>
      <c r="AK48" s="574"/>
      <c r="AL48" s="574"/>
      <c r="AM48" s="574"/>
      <c r="AN48" s="574"/>
      <c r="AO48" s="574"/>
      <c r="AP48" s="574"/>
      <c r="AQ48" s="574"/>
      <c r="AR48" s="574"/>
      <c r="AS48" s="574"/>
      <c r="AT48" s="574"/>
      <c r="AU48" s="574"/>
      <c r="AV48" s="574"/>
      <c r="AW48" s="574"/>
      <c r="AX48" s="574"/>
      <c r="AY48" s="574"/>
      <c r="AZ48" s="574"/>
      <c r="BA48" s="574"/>
      <c r="BB48" s="574"/>
      <c r="BC48" s="704"/>
      <c r="BE48" s="1140"/>
      <c r="BF48" s="1141"/>
      <c r="BG48" s="1142"/>
      <c r="BH48" s="665" t="s">
        <v>31</v>
      </c>
      <c r="BI48" s="665"/>
      <c r="BJ48" s="665"/>
      <c r="BK48" s="962" t="s">
        <v>33</v>
      </c>
      <c r="BL48" s="963"/>
      <c r="BM48" s="963"/>
      <c r="BN48" s="963"/>
      <c r="BO48" s="963"/>
      <c r="BP48" s="963"/>
      <c r="BQ48" s="963"/>
      <c r="BR48" s="963"/>
      <c r="BS48" s="963"/>
      <c r="BT48" s="963"/>
      <c r="BU48" s="963"/>
      <c r="BV48" s="963"/>
      <c r="BW48" s="964"/>
      <c r="BX48" s="713" t="str">
        <f>IF(営業・農業!E11="農業",営業・農業!E23,"")</f>
        <v/>
      </c>
      <c r="BY48" s="714"/>
      <c r="BZ48" s="714"/>
      <c r="CA48" s="714"/>
      <c r="CB48" s="714"/>
      <c r="CC48" s="714"/>
      <c r="CD48" s="714"/>
      <c r="CE48" s="714"/>
      <c r="CF48" s="714"/>
      <c r="CG48" s="714"/>
      <c r="CH48" s="714"/>
      <c r="CI48" s="642"/>
      <c r="CJ48" s="60"/>
      <c r="CK48" s="753" t="s">
        <v>270</v>
      </c>
      <c r="CL48" s="754"/>
      <c r="CM48" s="755"/>
      <c r="CN48" s="599" t="s">
        <v>97</v>
      </c>
      <c r="CO48" s="600"/>
      <c r="CP48" s="600"/>
      <c r="CQ48" s="600"/>
      <c r="CR48" s="600"/>
      <c r="CS48" s="600"/>
      <c r="CT48" s="600"/>
      <c r="CU48" s="600"/>
      <c r="CV48" s="600"/>
      <c r="CW48" s="600"/>
      <c r="CX48" s="600"/>
      <c r="CY48" s="600"/>
      <c r="CZ48" s="601"/>
      <c r="DA48" s="590" t="str">
        <f>IF(営業・農業!E30="","",営業・農業!E30)</f>
        <v/>
      </c>
      <c r="DB48" s="591"/>
      <c r="DC48" s="591"/>
      <c r="DD48" s="591"/>
      <c r="DE48" s="591"/>
      <c r="DF48" s="591"/>
      <c r="DG48" s="591"/>
      <c r="DH48" s="591"/>
      <c r="DI48" s="592"/>
      <c r="DJ48" s="756"/>
      <c r="DK48" s="757"/>
      <c r="DL48" s="758"/>
      <c r="DM48" s="599" t="s">
        <v>216</v>
      </c>
      <c r="DN48" s="600"/>
      <c r="DO48" s="600"/>
      <c r="DP48" s="600"/>
      <c r="DQ48" s="600"/>
      <c r="DR48" s="600"/>
      <c r="DS48" s="600"/>
      <c r="DT48" s="600"/>
      <c r="DU48" s="600"/>
      <c r="DV48" s="600"/>
      <c r="DW48" s="600"/>
      <c r="DX48" s="601"/>
      <c r="DY48" s="590" t="str">
        <f>IF(営業・農業!E46="","",営業・農業!E46)</f>
        <v/>
      </c>
      <c r="DZ48" s="591"/>
      <c r="EA48" s="591"/>
      <c r="EB48" s="591"/>
      <c r="EC48" s="591"/>
      <c r="ED48" s="591"/>
      <c r="EE48" s="591"/>
      <c r="EF48" s="591"/>
      <c r="EG48" s="592"/>
      <c r="EL48" s="774"/>
      <c r="EM48" s="775"/>
      <c r="EN48" s="775"/>
      <c r="EO48" s="775"/>
      <c r="EP48" s="775"/>
      <c r="EQ48" s="776"/>
      <c r="ER48" s="783"/>
      <c r="ES48" s="784"/>
      <c r="ET48" s="784"/>
      <c r="EU48" s="784"/>
      <c r="EV48" s="784"/>
      <c r="EW48" s="784"/>
      <c r="EX48" s="784"/>
      <c r="EY48" s="784"/>
      <c r="EZ48" s="784"/>
      <c r="FA48" s="784"/>
      <c r="FB48" s="784"/>
      <c r="FC48" s="785"/>
      <c r="FD48" s="783"/>
      <c r="FE48" s="784"/>
      <c r="FF48" s="784"/>
      <c r="FG48" s="784"/>
      <c r="FH48" s="784"/>
      <c r="FI48" s="784"/>
      <c r="FJ48" s="785"/>
      <c r="FK48" s="571"/>
      <c r="FL48" s="572"/>
      <c r="FM48" s="572"/>
      <c r="FN48" s="572"/>
      <c r="FO48" s="572"/>
      <c r="FP48" s="572"/>
      <c r="FQ48" s="572"/>
      <c r="FR48" s="18"/>
      <c r="FS48" s="51"/>
      <c r="FU48" s="1592"/>
      <c r="FV48" s="1593"/>
      <c r="FW48" s="926"/>
      <c r="FX48" s="927"/>
      <c r="FY48" s="932"/>
      <c r="FZ48" s="933"/>
      <c r="GA48" s="961"/>
      <c r="GB48" s="892"/>
      <c r="GC48" s="892"/>
      <c r="GD48" s="892"/>
      <c r="GE48" s="892"/>
      <c r="GF48" s="892"/>
      <c r="GG48" s="892"/>
      <c r="GH48" s="892"/>
      <c r="GI48" s="892"/>
      <c r="GJ48" s="893"/>
      <c r="GK48" s="961"/>
      <c r="GL48" s="892"/>
      <c r="GM48" s="892"/>
      <c r="GN48" s="892"/>
      <c r="GO48" s="892"/>
      <c r="GP48" s="892"/>
      <c r="GQ48" s="892"/>
      <c r="GR48" s="892"/>
      <c r="GS48" s="893"/>
      <c r="GT48" s="961"/>
      <c r="GU48" s="892"/>
      <c r="GV48" s="892"/>
      <c r="GW48" s="892"/>
      <c r="GX48" s="892"/>
      <c r="GY48" s="892"/>
      <c r="GZ48" s="892"/>
      <c r="HA48" s="892"/>
      <c r="HB48" s="892"/>
      <c r="HC48" s="892"/>
      <c r="HD48" s="878"/>
      <c r="HE48" s="879"/>
      <c r="HF48" s="892"/>
      <c r="HG48" s="892"/>
      <c r="HH48" s="892"/>
      <c r="HI48" s="892"/>
      <c r="HJ48" s="892"/>
      <c r="HK48" s="892"/>
      <c r="HL48" s="892"/>
      <c r="HM48" s="892"/>
      <c r="HN48" s="892"/>
      <c r="HO48" s="893"/>
    </row>
    <row r="49" spans="1:223" ht="4.3499999999999996" customHeight="1" x14ac:dyDescent="0.15">
      <c r="A49" s="865"/>
      <c r="B49" s="865"/>
      <c r="C49" s="865"/>
      <c r="D49" s="865"/>
      <c r="F49" s="12"/>
      <c r="G49" s="789"/>
      <c r="H49" s="694"/>
      <c r="I49" s="694"/>
      <c r="J49" s="694"/>
      <c r="K49" s="694"/>
      <c r="L49" s="694"/>
      <c r="M49" s="694"/>
      <c r="N49" s="694"/>
      <c r="O49" s="694"/>
      <c r="P49" s="24"/>
      <c r="Q49" s="29"/>
      <c r="R49" s="790" t="s">
        <v>116</v>
      </c>
      <c r="S49" s="790"/>
      <c r="T49" s="790"/>
      <c r="U49" s="790"/>
      <c r="V49" s="790"/>
      <c r="W49" s="790"/>
      <c r="X49" s="790"/>
      <c r="Y49" s="790"/>
      <c r="Z49" s="790"/>
      <c r="AA49" s="790"/>
      <c r="AB49" s="790"/>
      <c r="AC49" s="790"/>
      <c r="AD49" s="790"/>
      <c r="AE49" s="790"/>
      <c r="AF49" s="790"/>
      <c r="AG49" s="790"/>
      <c r="AH49" s="29"/>
      <c r="AI49" s="35"/>
      <c r="AJ49" s="569">
        <f>SUMIF(社保控除!C11:C18,"国民年金",社保控除!D11:D18)</f>
        <v>0</v>
      </c>
      <c r="AK49" s="570"/>
      <c r="AL49" s="570"/>
      <c r="AM49" s="570"/>
      <c r="AN49" s="570"/>
      <c r="AO49" s="570"/>
      <c r="AP49" s="570"/>
      <c r="AQ49" s="570"/>
      <c r="AR49" s="570"/>
      <c r="AS49" s="570"/>
      <c r="AT49" s="570"/>
      <c r="AU49" s="570"/>
      <c r="AV49" s="570"/>
      <c r="AW49" s="570"/>
      <c r="AX49" s="570"/>
      <c r="AY49" s="570"/>
      <c r="AZ49" s="570"/>
      <c r="BA49" s="570"/>
      <c r="BB49" s="570"/>
      <c r="BC49" s="730"/>
      <c r="BE49" s="1140"/>
      <c r="BF49" s="1141"/>
      <c r="BG49" s="1142"/>
      <c r="BH49" s="665"/>
      <c r="BI49" s="665"/>
      <c r="BJ49" s="665"/>
      <c r="BK49" s="965"/>
      <c r="BL49" s="966"/>
      <c r="BM49" s="966"/>
      <c r="BN49" s="966"/>
      <c r="BO49" s="966"/>
      <c r="BP49" s="966"/>
      <c r="BQ49" s="966"/>
      <c r="BR49" s="966"/>
      <c r="BS49" s="966"/>
      <c r="BT49" s="966"/>
      <c r="BU49" s="966"/>
      <c r="BV49" s="966"/>
      <c r="BW49" s="967"/>
      <c r="BX49" s="715"/>
      <c r="BY49" s="716"/>
      <c r="BZ49" s="716"/>
      <c r="CA49" s="716"/>
      <c r="CB49" s="716"/>
      <c r="CC49" s="716"/>
      <c r="CD49" s="716"/>
      <c r="CE49" s="716"/>
      <c r="CF49" s="716"/>
      <c r="CG49" s="716"/>
      <c r="CH49" s="716"/>
      <c r="CI49" s="642"/>
      <c r="CJ49" s="60"/>
      <c r="CK49" s="756"/>
      <c r="CL49" s="757"/>
      <c r="CM49" s="758"/>
      <c r="CN49" s="602"/>
      <c r="CO49" s="603"/>
      <c r="CP49" s="603"/>
      <c r="CQ49" s="603"/>
      <c r="CR49" s="603"/>
      <c r="CS49" s="603"/>
      <c r="CT49" s="603"/>
      <c r="CU49" s="603"/>
      <c r="CV49" s="603"/>
      <c r="CW49" s="603"/>
      <c r="CX49" s="603"/>
      <c r="CY49" s="603"/>
      <c r="CZ49" s="604"/>
      <c r="DA49" s="593"/>
      <c r="DB49" s="594"/>
      <c r="DC49" s="594"/>
      <c r="DD49" s="594"/>
      <c r="DE49" s="594"/>
      <c r="DF49" s="594"/>
      <c r="DG49" s="594"/>
      <c r="DH49" s="594"/>
      <c r="DI49" s="595"/>
      <c r="DJ49" s="756"/>
      <c r="DK49" s="757"/>
      <c r="DL49" s="758"/>
      <c r="DM49" s="602"/>
      <c r="DN49" s="603"/>
      <c r="DO49" s="603"/>
      <c r="DP49" s="603"/>
      <c r="DQ49" s="603"/>
      <c r="DR49" s="603"/>
      <c r="DS49" s="603"/>
      <c r="DT49" s="603"/>
      <c r="DU49" s="603"/>
      <c r="DV49" s="603"/>
      <c r="DW49" s="603"/>
      <c r="DX49" s="604"/>
      <c r="DY49" s="593"/>
      <c r="DZ49" s="594"/>
      <c r="EA49" s="594"/>
      <c r="EB49" s="594"/>
      <c r="EC49" s="594"/>
      <c r="ED49" s="594"/>
      <c r="EE49" s="594"/>
      <c r="EF49" s="594"/>
      <c r="EG49" s="595"/>
      <c r="EL49" s="777"/>
      <c r="EM49" s="778"/>
      <c r="EN49" s="778"/>
      <c r="EO49" s="778"/>
      <c r="EP49" s="778"/>
      <c r="EQ49" s="779"/>
      <c r="ER49" s="786"/>
      <c r="ES49" s="787"/>
      <c r="ET49" s="787"/>
      <c r="EU49" s="787"/>
      <c r="EV49" s="787"/>
      <c r="EW49" s="787"/>
      <c r="EX49" s="787"/>
      <c r="EY49" s="787"/>
      <c r="EZ49" s="787"/>
      <c r="FA49" s="787"/>
      <c r="FB49" s="787"/>
      <c r="FC49" s="788"/>
      <c r="FD49" s="786"/>
      <c r="FE49" s="787"/>
      <c r="FF49" s="787"/>
      <c r="FG49" s="787"/>
      <c r="FH49" s="787"/>
      <c r="FI49" s="787"/>
      <c r="FJ49" s="788"/>
      <c r="FK49" s="573"/>
      <c r="FL49" s="574"/>
      <c r="FM49" s="574"/>
      <c r="FN49" s="574"/>
      <c r="FO49" s="574"/>
      <c r="FP49" s="574"/>
      <c r="FQ49" s="574"/>
      <c r="FR49" s="19"/>
      <c r="FS49" s="52"/>
      <c r="FU49" s="1592"/>
      <c r="FV49" s="1593"/>
      <c r="FW49" s="922" t="s">
        <v>375</v>
      </c>
      <c r="FX49" s="923"/>
      <c r="FY49" s="928" t="s">
        <v>162</v>
      </c>
      <c r="FZ49" s="929"/>
      <c r="GA49" s="959"/>
      <c r="GB49" s="888"/>
      <c r="GC49" s="888"/>
      <c r="GD49" s="888"/>
      <c r="GE49" s="888"/>
      <c r="GF49" s="888"/>
      <c r="GG49" s="888"/>
      <c r="GH49" s="888"/>
      <c r="GI49" s="888"/>
      <c r="GJ49" s="889"/>
      <c r="GK49" s="959"/>
      <c r="GL49" s="888"/>
      <c r="GM49" s="888"/>
      <c r="GN49" s="888"/>
      <c r="GO49" s="888"/>
      <c r="GP49" s="888"/>
      <c r="GQ49" s="888"/>
      <c r="GR49" s="888"/>
      <c r="GS49" s="889"/>
      <c r="GT49" s="959"/>
      <c r="GU49" s="888"/>
      <c r="GV49" s="888"/>
      <c r="GW49" s="888"/>
      <c r="GX49" s="888"/>
      <c r="GY49" s="888"/>
      <c r="GZ49" s="888"/>
      <c r="HA49" s="888"/>
      <c r="HB49" s="888"/>
      <c r="HC49" s="888"/>
      <c r="HD49" s="876" t="s">
        <v>380</v>
      </c>
      <c r="HE49" s="877"/>
      <c r="HF49" s="888"/>
      <c r="HG49" s="888"/>
      <c r="HH49" s="888"/>
      <c r="HI49" s="888"/>
      <c r="HJ49" s="888"/>
      <c r="HK49" s="888"/>
      <c r="HL49" s="888"/>
      <c r="HM49" s="888"/>
      <c r="HN49" s="888"/>
      <c r="HO49" s="889"/>
    </row>
    <row r="50" spans="1:223" ht="4.3499999999999996" customHeight="1" x14ac:dyDescent="0.15">
      <c r="A50" s="865"/>
      <c r="B50" s="865"/>
      <c r="C50" s="865"/>
      <c r="D50" s="865"/>
      <c r="F50" s="12"/>
      <c r="G50" s="789"/>
      <c r="H50" s="694"/>
      <c r="I50" s="694"/>
      <c r="J50" s="694"/>
      <c r="K50" s="694"/>
      <c r="L50" s="694"/>
      <c r="M50" s="694"/>
      <c r="N50" s="694"/>
      <c r="O50" s="694"/>
      <c r="P50" s="25"/>
      <c r="Q50" s="30"/>
      <c r="R50" s="791"/>
      <c r="S50" s="791"/>
      <c r="T50" s="791"/>
      <c r="U50" s="791"/>
      <c r="V50" s="791"/>
      <c r="W50" s="791"/>
      <c r="X50" s="791"/>
      <c r="Y50" s="791"/>
      <c r="Z50" s="791"/>
      <c r="AA50" s="791"/>
      <c r="AB50" s="791"/>
      <c r="AC50" s="791"/>
      <c r="AD50" s="791"/>
      <c r="AE50" s="791"/>
      <c r="AF50" s="791"/>
      <c r="AG50" s="791"/>
      <c r="AH50" s="30"/>
      <c r="AI50" s="36"/>
      <c r="AJ50" s="571"/>
      <c r="AK50" s="572"/>
      <c r="AL50" s="572"/>
      <c r="AM50" s="572"/>
      <c r="AN50" s="572"/>
      <c r="AO50" s="572"/>
      <c r="AP50" s="572"/>
      <c r="AQ50" s="572"/>
      <c r="AR50" s="572"/>
      <c r="AS50" s="572"/>
      <c r="AT50" s="572"/>
      <c r="AU50" s="572"/>
      <c r="AV50" s="572"/>
      <c r="AW50" s="572"/>
      <c r="AX50" s="572"/>
      <c r="AY50" s="572"/>
      <c r="AZ50" s="572"/>
      <c r="BA50" s="572"/>
      <c r="BB50" s="572"/>
      <c r="BC50" s="704"/>
      <c r="BE50" s="1140"/>
      <c r="BF50" s="1141"/>
      <c r="BG50" s="1142"/>
      <c r="BH50" s="665"/>
      <c r="BI50" s="665"/>
      <c r="BJ50" s="665"/>
      <c r="BK50" s="965"/>
      <c r="BL50" s="966"/>
      <c r="BM50" s="966"/>
      <c r="BN50" s="966"/>
      <c r="BO50" s="966"/>
      <c r="BP50" s="966"/>
      <c r="BQ50" s="966"/>
      <c r="BR50" s="966"/>
      <c r="BS50" s="966"/>
      <c r="BT50" s="966"/>
      <c r="BU50" s="966"/>
      <c r="BV50" s="966"/>
      <c r="BW50" s="967"/>
      <c r="BX50" s="715"/>
      <c r="BY50" s="716"/>
      <c r="BZ50" s="716"/>
      <c r="CA50" s="716"/>
      <c r="CB50" s="716"/>
      <c r="CC50" s="716"/>
      <c r="CD50" s="716"/>
      <c r="CE50" s="716"/>
      <c r="CF50" s="716"/>
      <c r="CG50" s="716"/>
      <c r="CH50" s="716"/>
      <c r="CI50" s="642"/>
      <c r="CJ50" s="60"/>
      <c r="CK50" s="756"/>
      <c r="CL50" s="757"/>
      <c r="CM50" s="758"/>
      <c r="CN50" s="605"/>
      <c r="CO50" s="606"/>
      <c r="CP50" s="606"/>
      <c r="CQ50" s="606"/>
      <c r="CR50" s="606"/>
      <c r="CS50" s="606"/>
      <c r="CT50" s="606"/>
      <c r="CU50" s="606"/>
      <c r="CV50" s="606"/>
      <c r="CW50" s="606"/>
      <c r="CX50" s="606"/>
      <c r="CY50" s="606"/>
      <c r="CZ50" s="607"/>
      <c r="DA50" s="596"/>
      <c r="DB50" s="597"/>
      <c r="DC50" s="597"/>
      <c r="DD50" s="597"/>
      <c r="DE50" s="597"/>
      <c r="DF50" s="597"/>
      <c r="DG50" s="597"/>
      <c r="DH50" s="597"/>
      <c r="DI50" s="598"/>
      <c r="DJ50" s="756"/>
      <c r="DK50" s="757"/>
      <c r="DL50" s="758"/>
      <c r="DM50" s="605"/>
      <c r="DN50" s="606"/>
      <c r="DO50" s="606"/>
      <c r="DP50" s="606"/>
      <c r="DQ50" s="606"/>
      <c r="DR50" s="606"/>
      <c r="DS50" s="606"/>
      <c r="DT50" s="606"/>
      <c r="DU50" s="606"/>
      <c r="DV50" s="606"/>
      <c r="DW50" s="606"/>
      <c r="DX50" s="607"/>
      <c r="DY50" s="596"/>
      <c r="DZ50" s="597"/>
      <c r="EA50" s="597"/>
      <c r="EB50" s="597"/>
      <c r="EC50" s="597"/>
      <c r="ED50" s="597"/>
      <c r="EE50" s="597"/>
      <c r="EF50" s="597"/>
      <c r="EG50" s="598"/>
      <c r="EL50" s="934" t="s">
        <v>324</v>
      </c>
      <c r="EM50" s="934"/>
      <c r="EN50" s="934"/>
      <c r="EO50" s="934"/>
      <c r="EP50" s="934"/>
      <c r="EQ50" s="934"/>
      <c r="ER50" s="934"/>
      <c r="ES50" s="934"/>
      <c r="ET50" s="934"/>
      <c r="EU50" s="934"/>
      <c r="EV50" s="934"/>
      <c r="EW50" s="934"/>
      <c r="EX50" s="934"/>
      <c r="EY50" s="934"/>
      <c r="EZ50" s="934"/>
      <c r="FA50" s="934"/>
      <c r="FB50" s="934"/>
      <c r="FC50" s="934"/>
      <c r="FD50" s="935"/>
      <c r="FE50" s="935"/>
      <c r="FF50" s="935"/>
      <c r="FG50" s="935"/>
      <c r="FH50" s="935"/>
      <c r="FI50" s="935"/>
      <c r="FJ50" s="935"/>
      <c r="FK50" s="934"/>
      <c r="FL50" s="934"/>
      <c r="FM50" s="934"/>
      <c r="FN50" s="934"/>
      <c r="FO50" s="934"/>
      <c r="FP50" s="934"/>
      <c r="FQ50" s="934"/>
      <c r="FR50" s="934"/>
      <c r="FS50" s="934"/>
      <c r="FU50" s="1592"/>
      <c r="FV50" s="1593"/>
      <c r="FW50" s="924"/>
      <c r="FX50" s="925"/>
      <c r="FY50" s="930"/>
      <c r="FZ50" s="931"/>
      <c r="GA50" s="960"/>
      <c r="GB50" s="890"/>
      <c r="GC50" s="890"/>
      <c r="GD50" s="890"/>
      <c r="GE50" s="890"/>
      <c r="GF50" s="890"/>
      <c r="GG50" s="890"/>
      <c r="GH50" s="890"/>
      <c r="GI50" s="890"/>
      <c r="GJ50" s="891"/>
      <c r="GK50" s="960"/>
      <c r="GL50" s="890"/>
      <c r="GM50" s="890"/>
      <c r="GN50" s="890"/>
      <c r="GO50" s="890"/>
      <c r="GP50" s="890"/>
      <c r="GQ50" s="890"/>
      <c r="GR50" s="890"/>
      <c r="GS50" s="891"/>
      <c r="GT50" s="960"/>
      <c r="GU50" s="890"/>
      <c r="GV50" s="890"/>
      <c r="GW50" s="890"/>
      <c r="GX50" s="890"/>
      <c r="GY50" s="890"/>
      <c r="GZ50" s="890"/>
      <c r="HA50" s="890"/>
      <c r="HB50" s="890"/>
      <c r="HC50" s="890"/>
      <c r="HD50" s="885"/>
      <c r="HE50" s="886"/>
      <c r="HF50" s="890"/>
      <c r="HG50" s="890"/>
      <c r="HH50" s="890"/>
      <c r="HI50" s="890"/>
      <c r="HJ50" s="890"/>
      <c r="HK50" s="890"/>
      <c r="HL50" s="890"/>
      <c r="HM50" s="890"/>
      <c r="HN50" s="890"/>
      <c r="HO50" s="891"/>
    </row>
    <row r="51" spans="1:223" ht="4.3499999999999996" customHeight="1" x14ac:dyDescent="0.15">
      <c r="F51" s="12"/>
      <c r="G51" s="789"/>
      <c r="H51" s="694"/>
      <c r="I51" s="694"/>
      <c r="J51" s="694"/>
      <c r="K51" s="694"/>
      <c r="L51" s="694"/>
      <c r="M51" s="694"/>
      <c r="N51" s="694"/>
      <c r="O51" s="694"/>
      <c r="P51" s="26"/>
      <c r="Q51" s="31"/>
      <c r="R51" s="792"/>
      <c r="S51" s="792"/>
      <c r="T51" s="792"/>
      <c r="U51" s="792"/>
      <c r="V51" s="792"/>
      <c r="W51" s="792"/>
      <c r="X51" s="792"/>
      <c r="Y51" s="792"/>
      <c r="Z51" s="792"/>
      <c r="AA51" s="792"/>
      <c r="AB51" s="792"/>
      <c r="AC51" s="792"/>
      <c r="AD51" s="792"/>
      <c r="AE51" s="792"/>
      <c r="AF51" s="792"/>
      <c r="AG51" s="792"/>
      <c r="AH51" s="31"/>
      <c r="AI51" s="37"/>
      <c r="AJ51" s="573"/>
      <c r="AK51" s="574"/>
      <c r="AL51" s="574"/>
      <c r="AM51" s="574"/>
      <c r="AN51" s="574"/>
      <c r="AO51" s="574"/>
      <c r="AP51" s="574"/>
      <c r="AQ51" s="574"/>
      <c r="AR51" s="574"/>
      <c r="AS51" s="574"/>
      <c r="AT51" s="574"/>
      <c r="AU51" s="574"/>
      <c r="AV51" s="574"/>
      <c r="AW51" s="574"/>
      <c r="AX51" s="574"/>
      <c r="AY51" s="574"/>
      <c r="AZ51" s="574"/>
      <c r="BA51" s="574"/>
      <c r="BB51" s="574"/>
      <c r="BC51" s="704"/>
      <c r="BE51" s="1140"/>
      <c r="BF51" s="1141"/>
      <c r="BG51" s="1142"/>
      <c r="BH51" s="665"/>
      <c r="BI51" s="665"/>
      <c r="BJ51" s="665"/>
      <c r="BK51" s="968"/>
      <c r="BL51" s="969"/>
      <c r="BM51" s="969"/>
      <c r="BN51" s="969"/>
      <c r="BO51" s="969"/>
      <c r="BP51" s="969"/>
      <c r="BQ51" s="969"/>
      <c r="BR51" s="969"/>
      <c r="BS51" s="969"/>
      <c r="BT51" s="969"/>
      <c r="BU51" s="969"/>
      <c r="BV51" s="969"/>
      <c r="BW51" s="970"/>
      <c r="BX51" s="717"/>
      <c r="BY51" s="718"/>
      <c r="BZ51" s="718"/>
      <c r="CA51" s="718"/>
      <c r="CB51" s="718"/>
      <c r="CC51" s="718"/>
      <c r="CD51" s="718"/>
      <c r="CE51" s="718"/>
      <c r="CF51" s="718"/>
      <c r="CG51" s="718"/>
      <c r="CH51" s="718"/>
      <c r="CI51" s="642"/>
      <c r="CJ51" s="60"/>
      <c r="CK51" s="756"/>
      <c r="CL51" s="757"/>
      <c r="CM51" s="758"/>
      <c r="CN51" s="599" t="s">
        <v>8</v>
      </c>
      <c r="CO51" s="600"/>
      <c r="CP51" s="600"/>
      <c r="CQ51" s="600"/>
      <c r="CR51" s="600"/>
      <c r="CS51" s="600"/>
      <c r="CT51" s="600"/>
      <c r="CU51" s="600"/>
      <c r="CV51" s="600"/>
      <c r="CW51" s="600"/>
      <c r="CX51" s="600"/>
      <c r="CY51" s="600"/>
      <c r="CZ51" s="601"/>
      <c r="DA51" s="590" t="str">
        <f>IF(営業・農業!E31="","",営業・農業!E31)</f>
        <v/>
      </c>
      <c r="DB51" s="591"/>
      <c r="DC51" s="591"/>
      <c r="DD51" s="591"/>
      <c r="DE51" s="591"/>
      <c r="DF51" s="591"/>
      <c r="DG51" s="591"/>
      <c r="DH51" s="591"/>
      <c r="DI51" s="592"/>
      <c r="DJ51" s="756"/>
      <c r="DK51" s="757"/>
      <c r="DL51" s="758"/>
      <c r="DM51" s="946" t="str">
        <f>IF(営業・農業!C47="","",営業・農業!C47)</f>
        <v/>
      </c>
      <c r="DN51" s="947"/>
      <c r="DO51" s="947"/>
      <c r="DP51" s="947"/>
      <c r="DQ51" s="947"/>
      <c r="DR51" s="947"/>
      <c r="DS51" s="947"/>
      <c r="DT51" s="947"/>
      <c r="DU51" s="947"/>
      <c r="DV51" s="947"/>
      <c r="DW51" s="947"/>
      <c r="DX51" s="948"/>
      <c r="DY51" s="590" t="str">
        <f>IF(営業・農業!E47="","",営業・農業!E47)</f>
        <v/>
      </c>
      <c r="DZ51" s="591"/>
      <c r="EA51" s="591"/>
      <c r="EB51" s="591"/>
      <c r="EC51" s="591"/>
      <c r="ED51" s="591"/>
      <c r="EE51" s="591"/>
      <c r="EF51" s="591"/>
      <c r="EG51" s="592"/>
      <c r="EL51" s="738"/>
      <c r="EM51" s="738"/>
      <c r="EN51" s="738"/>
      <c r="EO51" s="738"/>
      <c r="EP51" s="738"/>
      <c r="EQ51" s="738"/>
      <c r="ER51" s="738"/>
      <c r="ES51" s="738"/>
      <c r="ET51" s="738"/>
      <c r="EU51" s="738"/>
      <c r="EV51" s="738"/>
      <c r="EW51" s="738"/>
      <c r="EX51" s="738"/>
      <c r="EY51" s="738"/>
      <c r="EZ51" s="738"/>
      <c r="FA51" s="738"/>
      <c r="FB51" s="738"/>
      <c r="FC51" s="738"/>
      <c r="FD51" s="738"/>
      <c r="FE51" s="738"/>
      <c r="FF51" s="738"/>
      <c r="FG51" s="738"/>
      <c r="FH51" s="738"/>
      <c r="FI51" s="738"/>
      <c r="FJ51" s="738"/>
      <c r="FK51" s="738"/>
      <c r="FL51" s="738"/>
      <c r="FM51" s="738"/>
      <c r="FN51" s="738"/>
      <c r="FO51" s="738"/>
      <c r="FP51" s="738"/>
      <c r="FQ51" s="738"/>
      <c r="FR51" s="738"/>
      <c r="FS51" s="738"/>
      <c r="FU51" s="1592"/>
      <c r="FV51" s="1593"/>
      <c r="FW51" s="924"/>
      <c r="FX51" s="925"/>
      <c r="FY51" s="930"/>
      <c r="FZ51" s="931"/>
      <c r="GA51" s="960"/>
      <c r="GB51" s="890"/>
      <c r="GC51" s="890"/>
      <c r="GD51" s="890"/>
      <c r="GE51" s="890"/>
      <c r="GF51" s="890"/>
      <c r="GG51" s="890"/>
      <c r="GH51" s="890"/>
      <c r="GI51" s="890"/>
      <c r="GJ51" s="891"/>
      <c r="GK51" s="960"/>
      <c r="GL51" s="890"/>
      <c r="GM51" s="890"/>
      <c r="GN51" s="890"/>
      <c r="GO51" s="890"/>
      <c r="GP51" s="890"/>
      <c r="GQ51" s="890"/>
      <c r="GR51" s="890"/>
      <c r="GS51" s="891"/>
      <c r="GT51" s="960"/>
      <c r="GU51" s="890"/>
      <c r="GV51" s="890"/>
      <c r="GW51" s="890"/>
      <c r="GX51" s="890"/>
      <c r="GY51" s="890"/>
      <c r="GZ51" s="890"/>
      <c r="HA51" s="890"/>
      <c r="HB51" s="890"/>
      <c r="HC51" s="890"/>
      <c r="HD51" s="885"/>
      <c r="HE51" s="886"/>
      <c r="HF51" s="890"/>
      <c r="HG51" s="890"/>
      <c r="HH51" s="890"/>
      <c r="HI51" s="890"/>
      <c r="HJ51" s="890"/>
      <c r="HK51" s="890"/>
      <c r="HL51" s="890"/>
      <c r="HM51" s="890"/>
      <c r="HN51" s="890"/>
      <c r="HO51" s="891"/>
    </row>
    <row r="52" spans="1:223" ht="4.3499999999999996" customHeight="1" x14ac:dyDescent="0.15">
      <c r="F52" s="12"/>
      <c r="G52" s="1036" t="s">
        <v>39</v>
      </c>
      <c r="H52" s="1037"/>
      <c r="I52" s="1037"/>
      <c r="J52" s="1037"/>
      <c r="K52" s="1037"/>
      <c r="L52" s="1037"/>
      <c r="M52" s="1037"/>
      <c r="N52" s="1037"/>
      <c r="O52" s="1038"/>
      <c r="P52" s="24"/>
      <c r="Q52" s="29"/>
      <c r="R52" s="790" t="s">
        <v>117</v>
      </c>
      <c r="S52" s="790"/>
      <c r="T52" s="790"/>
      <c r="U52" s="790"/>
      <c r="V52" s="790"/>
      <c r="W52" s="790"/>
      <c r="X52" s="790"/>
      <c r="Y52" s="790"/>
      <c r="Z52" s="790"/>
      <c r="AA52" s="790"/>
      <c r="AB52" s="790"/>
      <c r="AC52" s="790"/>
      <c r="AD52" s="790"/>
      <c r="AE52" s="790"/>
      <c r="AF52" s="790"/>
      <c r="AG52" s="790"/>
      <c r="AH52" s="29"/>
      <c r="AI52" s="35"/>
      <c r="AJ52" s="569">
        <f>SUMIF(社保控除!C11:C18,"介護保険",社保控除!D11:D18)</f>
        <v>0</v>
      </c>
      <c r="AK52" s="570"/>
      <c r="AL52" s="570"/>
      <c r="AM52" s="570"/>
      <c r="AN52" s="570"/>
      <c r="AO52" s="570"/>
      <c r="AP52" s="570"/>
      <c r="AQ52" s="570"/>
      <c r="AR52" s="570"/>
      <c r="AS52" s="570"/>
      <c r="AT52" s="570"/>
      <c r="AU52" s="570"/>
      <c r="AV52" s="570"/>
      <c r="AW52" s="570"/>
      <c r="AX52" s="570"/>
      <c r="AY52" s="570"/>
      <c r="AZ52" s="570"/>
      <c r="BA52" s="570"/>
      <c r="BB52" s="570"/>
      <c r="BC52" s="730"/>
      <c r="BE52" s="1140"/>
      <c r="BF52" s="1141"/>
      <c r="BG52" s="1142"/>
      <c r="BH52" s="691" t="s">
        <v>37</v>
      </c>
      <c r="BI52" s="692"/>
      <c r="BJ52" s="692"/>
      <c r="BK52" s="692"/>
      <c r="BL52" s="692"/>
      <c r="BM52" s="692"/>
      <c r="BN52" s="692"/>
      <c r="BO52" s="692"/>
      <c r="BP52" s="692"/>
      <c r="BQ52" s="692"/>
      <c r="BR52" s="692"/>
      <c r="BS52" s="692"/>
      <c r="BT52" s="692"/>
      <c r="BU52" s="692"/>
      <c r="BV52" s="692"/>
      <c r="BW52" s="727"/>
      <c r="BX52" s="713">
        <f>IF(不動産!H16="","",不動産!H16)</f>
        <v>0</v>
      </c>
      <c r="BY52" s="714"/>
      <c r="BZ52" s="714"/>
      <c r="CA52" s="714"/>
      <c r="CB52" s="714"/>
      <c r="CC52" s="714"/>
      <c r="CD52" s="714"/>
      <c r="CE52" s="714"/>
      <c r="CF52" s="714"/>
      <c r="CG52" s="714"/>
      <c r="CH52" s="714"/>
      <c r="CI52" s="642"/>
      <c r="CJ52" s="60"/>
      <c r="CK52" s="756"/>
      <c r="CL52" s="757"/>
      <c r="CM52" s="758"/>
      <c r="CN52" s="602"/>
      <c r="CO52" s="603"/>
      <c r="CP52" s="603"/>
      <c r="CQ52" s="603"/>
      <c r="CR52" s="603"/>
      <c r="CS52" s="603"/>
      <c r="CT52" s="603"/>
      <c r="CU52" s="603"/>
      <c r="CV52" s="603"/>
      <c r="CW52" s="603"/>
      <c r="CX52" s="603"/>
      <c r="CY52" s="603"/>
      <c r="CZ52" s="604"/>
      <c r="DA52" s="593"/>
      <c r="DB52" s="594"/>
      <c r="DC52" s="594"/>
      <c r="DD52" s="594"/>
      <c r="DE52" s="594"/>
      <c r="DF52" s="594"/>
      <c r="DG52" s="594"/>
      <c r="DH52" s="594"/>
      <c r="DI52" s="595"/>
      <c r="DJ52" s="756"/>
      <c r="DK52" s="757"/>
      <c r="DL52" s="758"/>
      <c r="DM52" s="949"/>
      <c r="DN52" s="950"/>
      <c r="DO52" s="950"/>
      <c r="DP52" s="950"/>
      <c r="DQ52" s="950"/>
      <c r="DR52" s="950"/>
      <c r="DS52" s="950"/>
      <c r="DT52" s="950"/>
      <c r="DU52" s="950"/>
      <c r="DV52" s="950"/>
      <c r="DW52" s="950"/>
      <c r="DX52" s="951"/>
      <c r="DY52" s="593"/>
      <c r="DZ52" s="594"/>
      <c r="EA52" s="594"/>
      <c r="EB52" s="594"/>
      <c r="EC52" s="594"/>
      <c r="ED52" s="594"/>
      <c r="EE52" s="594"/>
      <c r="EF52" s="594"/>
      <c r="EG52" s="595"/>
      <c r="EL52" s="739"/>
      <c r="EM52" s="739"/>
      <c r="EN52" s="739"/>
      <c r="EO52" s="739"/>
      <c r="EP52" s="739"/>
      <c r="EQ52" s="739"/>
      <c r="ER52" s="739"/>
      <c r="ES52" s="739"/>
      <c r="ET52" s="739"/>
      <c r="EU52" s="739"/>
      <c r="EV52" s="739"/>
      <c r="EW52" s="739"/>
      <c r="EX52" s="739"/>
      <c r="EY52" s="739"/>
      <c r="EZ52" s="739"/>
      <c r="FA52" s="739"/>
      <c r="FB52" s="739"/>
      <c r="FC52" s="739"/>
      <c r="FD52" s="739"/>
      <c r="FE52" s="739"/>
      <c r="FF52" s="935"/>
      <c r="FG52" s="935"/>
      <c r="FH52" s="935"/>
      <c r="FI52" s="739"/>
      <c r="FJ52" s="739"/>
      <c r="FK52" s="739"/>
      <c r="FL52" s="739"/>
      <c r="FM52" s="739"/>
      <c r="FN52" s="739"/>
      <c r="FO52" s="739"/>
      <c r="FP52" s="739"/>
      <c r="FQ52" s="739"/>
      <c r="FR52" s="739"/>
      <c r="FS52" s="739"/>
      <c r="FU52" s="1592"/>
      <c r="FV52" s="1593"/>
      <c r="FW52" s="924"/>
      <c r="FX52" s="925"/>
      <c r="FY52" s="930"/>
      <c r="FZ52" s="931"/>
      <c r="GA52" s="960"/>
      <c r="GB52" s="890"/>
      <c r="GC52" s="890"/>
      <c r="GD52" s="890"/>
      <c r="GE52" s="890"/>
      <c r="GF52" s="890"/>
      <c r="GG52" s="890"/>
      <c r="GH52" s="890"/>
      <c r="GI52" s="890"/>
      <c r="GJ52" s="891"/>
      <c r="GK52" s="960"/>
      <c r="GL52" s="890"/>
      <c r="GM52" s="890"/>
      <c r="GN52" s="890"/>
      <c r="GO52" s="890"/>
      <c r="GP52" s="890"/>
      <c r="GQ52" s="890"/>
      <c r="GR52" s="890"/>
      <c r="GS52" s="891"/>
      <c r="GT52" s="960"/>
      <c r="GU52" s="890"/>
      <c r="GV52" s="890"/>
      <c r="GW52" s="890"/>
      <c r="GX52" s="890"/>
      <c r="GY52" s="890"/>
      <c r="GZ52" s="890"/>
      <c r="HA52" s="890"/>
      <c r="HB52" s="890"/>
      <c r="HC52" s="890"/>
      <c r="HD52" s="885"/>
      <c r="HE52" s="886"/>
      <c r="HF52" s="890"/>
      <c r="HG52" s="890"/>
      <c r="HH52" s="890"/>
      <c r="HI52" s="890"/>
      <c r="HJ52" s="890"/>
      <c r="HK52" s="890"/>
      <c r="HL52" s="890"/>
      <c r="HM52" s="890"/>
      <c r="HN52" s="890"/>
      <c r="HO52" s="891"/>
    </row>
    <row r="53" spans="1:223" ht="4.3499999999999996" customHeight="1" x14ac:dyDescent="0.15">
      <c r="F53" s="12"/>
      <c r="G53" s="1036"/>
      <c r="H53" s="1037"/>
      <c r="I53" s="1037"/>
      <c r="J53" s="1037"/>
      <c r="K53" s="1037"/>
      <c r="L53" s="1037"/>
      <c r="M53" s="1037"/>
      <c r="N53" s="1037"/>
      <c r="O53" s="1038"/>
      <c r="P53" s="25"/>
      <c r="Q53" s="30"/>
      <c r="R53" s="791"/>
      <c r="S53" s="791"/>
      <c r="T53" s="791"/>
      <c r="U53" s="791"/>
      <c r="V53" s="791"/>
      <c r="W53" s="791"/>
      <c r="X53" s="791"/>
      <c r="Y53" s="791"/>
      <c r="Z53" s="791"/>
      <c r="AA53" s="791"/>
      <c r="AB53" s="791"/>
      <c r="AC53" s="791"/>
      <c r="AD53" s="791"/>
      <c r="AE53" s="791"/>
      <c r="AF53" s="791"/>
      <c r="AG53" s="791"/>
      <c r="AH53" s="30"/>
      <c r="AI53" s="36"/>
      <c r="AJ53" s="571"/>
      <c r="AK53" s="572"/>
      <c r="AL53" s="572"/>
      <c r="AM53" s="572"/>
      <c r="AN53" s="572"/>
      <c r="AO53" s="572"/>
      <c r="AP53" s="572"/>
      <c r="AQ53" s="572"/>
      <c r="AR53" s="572"/>
      <c r="AS53" s="572"/>
      <c r="AT53" s="572"/>
      <c r="AU53" s="572"/>
      <c r="AV53" s="572"/>
      <c r="AW53" s="572"/>
      <c r="AX53" s="572"/>
      <c r="AY53" s="572"/>
      <c r="AZ53" s="572"/>
      <c r="BA53" s="572"/>
      <c r="BB53" s="572"/>
      <c r="BC53" s="704"/>
      <c r="BE53" s="1140"/>
      <c r="BF53" s="1141"/>
      <c r="BG53" s="1142"/>
      <c r="BH53" s="693"/>
      <c r="BI53" s="694"/>
      <c r="BJ53" s="694"/>
      <c r="BK53" s="694"/>
      <c r="BL53" s="694"/>
      <c r="BM53" s="694"/>
      <c r="BN53" s="694"/>
      <c r="BO53" s="694"/>
      <c r="BP53" s="694"/>
      <c r="BQ53" s="694"/>
      <c r="BR53" s="694"/>
      <c r="BS53" s="694"/>
      <c r="BT53" s="694"/>
      <c r="BU53" s="694"/>
      <c r="BV53" s="694"/>
      <c r="BW53" s="728"/>
      <c r="BX53" s="715"/>
      <c r="BY53" s="716"/>
      <c r="BZ53" s="716"/>
      <c r="CA53" s="716"/>
      <c r="CB53" s="716"/>
      <c r="CC53" s="716"/>
      <c r="CD53" s="716"/>
      <c r="CE53" s="716"/>
      <c r="CF53" s="716"/>
      <c r="CG53" s="716"/>
      <c r="CH53" s="716"/>
      <c r="CI53" s="642"/>
      <c r="CJ53" s="60"/>
      <c r="CK53" s="756"/>
      <c r="CL53" s="757"/>
      <c r="CM53" s="758"/>
      <c r="CN53" s="605"/>
      <c r="CO53" s="606"/>
      <c r="CP53" s="606"/>
      <c r="CQ53" s="606"/>
      <c r="CR53" s="606"/>
      <c r="CS53" s="606"/>
      <c r="CT53" s="606"/>
      <c r="CU53" s="606"/>
      <c r="CV53" s="606"/>
      <c r="CW53" s="606"/>
      <c r="CX53" s="606"/>
      <c r="CY53" s="606"/>
      <c r="CZ53" s="607"/>
      <c r="DA53" s="596"/>
      <c r="DB53" s="597"/>
      <c r="DC53" s="597"/>
      <c r="DD53" s="597"/>
      <c r="DE53" s="597"/>
      <c r="DF53" s="597"/>
      <c r="DG53" s="597"/>
      <c r="DH53" s="597"/>
      <c r="DI53" s="598"/>
      <c r="DJ53" s="756"/>
      <c r="DK53" s="757"/>
      <c r="DL53" s="758"/>
      <c r="DM53" s="952"/>
      <c r="DN53" s="953"/>
      <c r="DO53" s="953"/>
      <c r="DP53" s="953"/>
      <c r="DQ53" s="953"/>
      <c r="DR53" s="953"/>
      <c r="DS53" s="953"/>
      <c r="DT53" s="953"/>
      <c r="DU53" s="953"/>
      <c r="DV53" s="953"/>
      <c r="DW53" s="953"/>
      <c r="DX53" s="954"/>
      <c r="DY53" s="596"/>
      <c r="DZ53" s="597"/>
      <c r="EA53" s="597"/>
      <c r="EB53" s="597"/>
      <c r="EC53" s="597"/>
      <c r="ED53" s="597"/>
      <c r="EE53" s="597"/>
      <c r="EF53" s="597"/>
      <c r="EG53" s="598"/>
      <c r="EL53" s="1012" t="s">
        <v>340</v>
      </c>
      <c r="EM53" s="1013"/>
      <c r="EN53" s="1013"/>
      <c r="EO53" s="1014"/>
      <c r="EP53" s="1021" t="s">
        <v>316</v>
      </c>
      <c r="EQ53" s="741"/>
      <c r="ER53" s="741"/>
      <c r="ES53" s="741"/>
      <c r="ET53" s="742"/>
      <c r="EU53" s="1021" t="s">
        <v>341</v>
      </c>
      <c r="EV53" s="741"/>
      <c r="EW53" s="741"/>
      <c r="EX53" s="741"/>
      <c r="EY53" s="742"/>
      <c r="EZ53" s="1021" t="s">
        <v>343</v>
      </c>
      <c r="FA53" s="741"/>
      <c r="FB53" s="741"/>
      <c r="FC53" s="741"/>
      <c r="FD53" s="741"/>
      <c r="FE53" s="742"/>
      <c r="FF53" s="1021" t="s">
        <v>344</v>
      </c>
      <c r="FG53" s="741"/>
      <c r="FH53" s="742"/>
      <c r="FI53" s="1616" t="s">
        <v>118</v>
      </c>
      <c r="FJ53" s="1617"/>
      <c r="FK53" s="1618"/>
      <c r="FL53" s="1021" t="s">
        <v>167</v>
      </c>
      <c r="FM53" s="741"/>
      <c r="FN53" s="741"/>
      <c r="FO53" s="742"/>
      <c r="FP53" s="1021" t="s">
        <v>345</v>
      </c>
      <c r="FQ53" s="741"/>
      <c r="FR53" s="741"/>
      <c r="FS53" s="742"/>
      <c r="FU53" s="1594"/>
      <c r="FV53" s="1595"/>
      <c r="FW53" s="926"/>
      <c r="FX53" s="927"/>
      <c r="FY53" s="932"/>
      <c r="FZ53" s="933"/>
      <c r="GA53" s="961"/>
      <c r="GB53" s="892"/>
      <c r="GC53" s="892"/>
      <c r="GD53" s="892"/>
      <c r="GE53" s="892"/>
      <c r="GF53" s="892"/>
      <c r="GG53" s="892"/>
      <c r="GH53" s="892"/>
      <c r="GI53" s="892"/>
      <c r="GJ53" s="893"/>
      <c r="GK53" s="961"/>
      <c r="GL53" s="892"/>
      <c r="GM53" s="892"/>
      <c r="GN53" s="892"/>
      <c r="GO53" s="892"/>
      <c r="GP53" s="892"/>
      <c r="GQ53" s="892"/>
      <c r="GR53" s="892"/>
      <c r="GS53" s="893"/>
      <c r="GT53" s="961"/>
      <c r="GU53" s="892"/>
      <c r="GV53" s="892"/>
      <c r="GW53" s="892"/>
      <c r="GX53" s="892"/>
      <c r="GY53" s="892"/>
      <c r="GZ53" s="892"/>
      <c r="HA53" s="892"/>
      <c r="HB53" s="892"/>
      <c r="HC53" s="892"/>
      <c r="HD53" s="878"/>
      <c r="HE53" s="879"/>
      <c r="HF53" s="892"/>
      <c r="HG53" s="892"/>
      <c r="HH53" s="892"/>
      <c r="HI53" s="892"/>
      <c r="HJ53" s="892"/>
      <c r="HK53" s="892"/>
      <c r="HL53" s="892"/>
      <c r="HM53" s="892"/>
      <c r="HN53" s="892"/>
      <c r="HO53" s="893"/>
    </row>
    <row r="54" spans="1:223" ht="4.3499999999999996" customHeight="1" x14ac:dyDescent="0.15">
      <c r="F54" s="12"/>
      <c r="G54" s="1036"/>
      <c r="H54" s="1037"/>
      <c r="I54" s="1037"/>
      <c r="J54" s="1037"/>
      <c r="K54" s="1037"/>
      <c r="L54" s="1037"/>
      <c r="M54" s="1037"/>
      <c r="N54" s="1037"/>
      <c r="O54" s="1038"/>
      <c r="P54" s="26"/>
      <c r="Q54" s="31"/>
      <c r="R54" s="792"/>
      <c r="S54" s="792"/>
      <c r="T54" s="792"/>
      <c r="U54" s="792"/>
      <c r="V54" s="792"/>
      <c r="W54" s="792"/>
      <c r="X54" s="792"/>
      <c r="Y54" s="792"/>
      <c r="Z54" s="792"/>
      <c r="AA54" s="792"/>
      <c r="AB54" s="792"/>
      <c r="AC54" s="792"/>
      <c r="AD54" s="792"/>
      <c r="AE54" s="792"/>
      <c r="AF54" s="792"/>
      <c r="AG54" s="792"/>
      <c r="AH54" s="31"/>
      <c r="AI54" s="37"/>
      <c r="AJ54" s="573"/>
      <c r="AK54" s="574"/>
      <c r="AL54" s="574"/>
      <c r="AM54" s="574"/>
      <c r="AN54" s="574"/>
      <c r="AO54" s="574"/>
      <c r="AP54" s="574"/>
      <c r="AQ54" s="574"/>
      <c r="AR54" s="574"/>
      <c r="AS54" s="574"/>
      <c r="AT54" s="574"/>
      <c r="AU54" s="574"/>
      <c r="AV54" s="574"/>
      <c r="AW54" s="574"/>
      <c r="AX54" s="574"/>
      <c r="AY54" s="574"/>
      <c r="AZ54" s="574"/>
      <c r="BA54" s="574"/>
      <c r="BB54" s="574"/>
      <c r="BC54" s="704"/>
      <c r="BE54" s="1140"/>
      <c r="BF54" s="1141"/>
      <c r="BG54" s="1142"/>
      <c r="BH54" s="693"/>
      <c r="BI54" s="694"/>
      <c r="BJ54" s="694"/>
      <c r="BK54" s="694"/>
      <c r="BL54" s="694"/>
      <c r="BM54" s="694"/>
      <c r="BN54" s="694"/>
      <c r="BO54" s="694"/>
      <c r="BP54" s="694"/>
      <c r="BQ54" s="694"/>
      <c r="BR54" s="694"/>
      <c r="BS54" s="694"/>
      <c r="BT54" s="694"/>
      <c r="BU54" s="694"/>
      <c r="BV54" s="694"/>
      <c r="BW54" s="728"/>
      <c r="BX54" s="715"/>
      <c r="BY54" s="716"/>
      <c r="BZ54" s="716"/>
      <c r="CA54" s="716"/>
      <c r="CB54" s="716"/>
      <c r="CC54" s="716"/>
      <c r="CD54" s="716"/>
      <c r="CE54" s="716"/>
      <c r="CF54" s="716"/>
      <c r="CG54" s="716"/>
      <c r="CH54" s="716"/>
      <c r="CI54" s="642"/>
      <c r="CJ54" s="60"/>
      <c r="CK54" s="756"/>
      <c r="CL54" s="757"/>
      <c r="CM54" s="758"/>
      <c r="CN54" s="599" t="s">
        <v>280</v>
      </c>
      <c r="CO54" s="600"/>
      <c r="CP54" s="600"/>
      <c r="CQ54" s="600"/>
      <c r="CR54" s="600"/>
      <c r="CS54" s="600"/>
      <c r="CT54" s="600"/>
      <c r="CU54" s="600"/>
      <c r="CV54" s="600"/>
      <c r="CW54" s="600"/>
      <c r="CX54" s="600"/>
      <c r="CY54" s="600"/>
      <c r="CZ54" s="601"/>
      <c r="DA54" s="590" t="str">
        <f>IF(営業・農業!E32="","",営業・農業!E32)</f>
        <v/>
      </c>
      <c r="DB54" s="591"/>
      <c r="DC54" s="591"/>
      <c r="DD54" s="591"/>
      <c r="DE54" s="591"/>
      <c r="DF54" s="591"/>
      <c r="DG54" s="591"/>
      <c r="DH54" s="591"/>
      <c r="DI54" s="592"/>
      <c r="DJ54" s="756"/>
      <c r="DK54" s="757"/>
      <c r="DL54" s="758"/>
      <c r="DM54" s="946" t="str">
        <f>IF(営業・農業!C48="","",営業・農業!C48)</f>
        <v/>
      </c>
      <c r="DN54" s="947"/>
      <c r="DO54" s="947"/>
      <c r="DP54" s="947"/>
      <c r="DQ54" s="947"/>
      <c r="DR54" s="947"/>
      <c r="DS54" s="947"/>
      <c r="DT54" s="947"/>
      <c r="DU54" s="947"/>
      <c r="DV54" s="947"/>
      <c r="DW54" s="947"/>
      <c r="DX54" s="948"/>
      <c r="DY54" s="590" t="str">
        <f>IF(営業・農業!E48="","",営業・農業!E48)</f>
        <v/>
      </c>
      <c r="DZ54" s="591"/>
      <c r="EA54" s="591"/>
      <c r="EB54" s="591"/>
      <c r="EC54" s="591"/>
      <c r="ED54" s="591"/>
      <c r="EE54" s="591"/>
      <c r="EF54" s="591"/>
      <c r="EG54" s="592"/>
      <c r="EL54" s="1015"/>
      <c r="EM54" s="1016"/>
      <c r="EN54" s="1016"/>
      <c r="EO54" s="1017"/>
      <c r="EP54" s="1022"/>
      <c r="EQ54" s="1023"/>
      <c r="ER54" s="1023"/>
      <c r="ES54" s="1023"/>
      <c r="ET54" s="1024"/>
      <c r="EU54" s="1022"/>
      <c r="EV54" s="1023"/>
      <c r="EW54" s="1023"/>
      <c r="EX54" s="1023"/>
      <c r="EY54" s="1024"/>
      <c r="EZ54" s="1022"/>
      <c r="FA54" s="1023"/>
      <c r="FB54" s="1023"/>
      <c r="FC54" s="1023"/>
      <c r="FD54" s="1023"/>
      <c r="FE54" s="1024"/>
      <c r="FF54" s="1022"/>
      <c r="FG54" s="1023"/>
      <c r="FH54" s="1024"/>
      <c r="FI54" s="1619"/>
      <c r="FJ54" s="1620"/>
      <c r="FK54" s="1621"/>
      <c r="FL54" s="1022"/>
      <c r="FM54" s="1023"/>
      <c r="FN54" s="1023"/>
      <c r="FO54" s="1024"/>
      <c r="FP54" s="1022"/>
      <c r="FQ54" s="1023"/>
      <c r="FR54" s="1023"/>
      <c r="FS54" s="1024"/>
      <c r="FU54" s="876" t="s">
        <v>382</v>
      </c>
      <c r="FV54" s="877"/>
      <c r="FW54" s="877"/>
      <c r="FX54" s="877"/>
      <c r="FY54" s="877"/>
      <c r="FZ54" s="877"/>
      <c r="GA54" s="959"/>
      <c r="GB54" s="888"/>
      <c r="GC54" s="888"/>
      <c r="GD54" s="888"/>
      <c r="GE54" s="888"/>
      <c r="GF54" s="888"/>
      <c r="GG54" s="888"/>
      <c r="GH54" s="888"/>
      <c r="GI54" s="888"/>
      <c r="GJ54" s="889"/>
      <c r="GK54" s="959"/>
      <c r="GL54" s="888"/>
      <c r="GM54" s="888"/>
      <c r="GN54" s="888"/>
      <c r="GO54" s="888"/>
      <c r="GP54" s="888"/>
      <c r="GQ54" s="888"/>
      <c r="GR54" s="888"/>
      <c r="GS54" s="889"/>
      <c r="GT54" s="959"/>
      <c r="GU54" s="888"/>
      <c r="GV54" s="888"/>
      <c r="GW54" s="888"/>
      <c r="GX54" s="888"/>
      <c r="GY54" s="888"/>
      <c r="GZ54" s="888"/>
      <c r="HA54" s="888"/>
      <c r="HB54" s="888"/>
      <c r="HC54" s="888"/>
      <c r="HD54" s="876" t="s">
        <v>381</v>
      </c>
      <c r="HE54" s="877"/>
      <c r="HF54" s="888"/>
      <c r="HG54" s="888"/>
      <c r="HH54" s="888"/>
      <c r="HI54" s="888"/>
      <c r="HJ54" s="888"/>
      <c r="HK54" s="888"/>
      <c r="HL54" s="888"/>
      <c r="HM54" s="888"/>
      <c r="HN54" s="888"/>
      <c r="HO54" s="889"/>
    </row>
    <row r="55" spans="1:223" ht="4.3499999999999996" customHeight="1" x14ac:dyDescent="0.15">
      <c r="F55" s="12"/>
      <c r="G55" s="1036"/>
      <c r="H55" s="1037"/>
      <c r="I55" s="1037"/>
      <c r="J55" s="1037"/>
      <c r="K55" s="1037"/>
      <c r="L55" s="1037"/>
      <c r="M55" s="1037"/>
      <c r="N55" s="1037"/>
      <c r="O55" s="1038"/>
      <c r="P55" s="691"/>
      <c r="Q55" s="692"/>
      <c r="R55" s="692"/>
      <c r="S55" s="692"/>
      <c r="T55" s="692"/>
      <c r="U55" s="692"/>
      <c r="V55" s="692"/>
      <c r="W55" s="692"/>
      <c r="X55" s="692"/>
      <c r="Y55" s="692"/>
      <c r="Z55" s="692"/>
      <c r="AA55" s="692"/>
      <c r="AB55" s="692"/>
      <c r="AC55" s="692"/>
      <c r="AD55" s="692"/>
      <c r="AE55" s="692"/>
      <c r="AF55" s="692"/>
      <c r="AG55" s="692"/>
      <c r="AH55" s="692"/>
      <c r="AI55" s="727"/>
      <c r="AJ55" s="731">
        <f>IF(社保控除!D19="","",社保控除!D19-SUM(AJ46:BB54))</f>
        <v>0</v>
      </c>
      <c r="AK55" s="732"/>
      <c r="AL55" s="732"/>
      <c r="AM55" s="732"/>
      <c r="AN55" s="732"/>
      <c r="AO55" s="732"/>
      <c r="AP55" s="732"/>
      <c r="AQ55" s="732"/>
      <c r="AR55" s="732"/>
      <c r="AS55" s="732"/>
      <c r="AT55" s="732"/>
      <c r="AU55" s="732"/>
      <c r="AV55" s="732"/>
      <c r="AW55" s="732"/>
      <c r="AX55" s="732"/>
      <c r="AY55" s="732"/>
      <c r="AZ55" s="732"/>
      <c r="BA55" s="732"/>
      <c r="BB55" s="732"/>
      <c r="BC55" s="730" t="s">
        <v>26</v>
      </c>
      <c r="BE55" s="1140"/>
      <c r="BF55" s="1141"/>
      <c r="BG55" s="1142"/>
      <c r="BH55" s="695"/>
      <c r="BI55" s="696"/>
      <c r="BJ55" s="696"/>
      <c r="BK55" s="696"/>
      <c r="BL55" s="696"/>
      <c r="BM55" s="696"/>
      <c r="BN55" s="696"/>
      <c r="BO55" s="696"/>
      <c r="BP55" s="696"/>
      <c r="BQ55" s="696"/>
      <c r="BR55" s="696"/>
      <c r="BS55" s="696"/>
      <c r="BT55" s="696"/>
      <c r="BU55" s="696"/>
      <c r="BV55" s="696"/>
      <c r="BW55" s="729"/>
      <c r="BX55" s="717"/>
      <c r="BY55" s="718"/>
      <c r="BZ55" s="718"/>
      <c r="CA55" s="718"/>
      <c r="CB55" s="718"/>
      <c r="CC55" s="718"/>
      <c r="CD55" s="718"/>
      <c r="CE55" s="718"/>
      <c r="CF55" s="718"/>
      <c r="CG55" s="718"/>
      <c r="CH55" s="718"/>
      <c r="CI55" s="642"/>
      <c r="CJ55" s="60"/>
      <c r="CK55" s="756"/>
      <c r="CL55" s="757"/>
      <c r="CM55" s="758"/>
      <c r="CN55" s="602"/>
      <c r="CO55" s="603"/>
      <c r="CP55" s="603"/>
      <c r="CQ55" s="603"/>
      <c r="CR55" s="603"/>
      <c r="CS55" s="603"/>
      <c r="CT55" s="603"/>
      <c r="CU55" s="603"/>
      <c r="CV55" s="603"/>
      <c r="CW55" s="603"/>
      <c r="CX55" s="603"/>
      <c r="CY55" s="603"/>
      <c r="CZ55" s="604"/>
      <c r="DA55" s="593"/>
      <c r="DB55" s="594"/>
      <c r="DC55" s="594"/>
      <c r="DD55" s="594"/>
      <c r="DE55" s="594"/>
      <c r="DF55" s="594"/>
      <c r="DG55" s="594"/>
      <c r="DH55" s="594"/>
      <c r="DI55" s="595"/>
      <c r="DJ55" s="756"/>
      <c r="DK55" s="757"/>
      <c r="DL55" s="758"/>
      <c r="DM55" s="949"/>
      <c r="DN55" s="950"/>
      <c r="DO55" s="950"/>
      <c r="DP55" s="950"/>
      <c r="DQ55" s="950"/>
      <c r="DR55" s="950"/>
      <c r="DS55" s="950"/>
      <c r="DT55" s="950"/>
      <c r="DU55" s="950"/>
      <c r="DV55" s="950"/>
      <c r="DW55" s="950"/>
      <c r="DX55" s="951"/>
      <c r="DY55" s="593"/>
      <c r="DZ55" s="594"/>
      <c r="EA55" s="594"/>
      <c r="EB55" s="594"/>
      <c r="EC55" s="594"/>
      <c r="ED55" s="594"/>
      <c r="EE55" s="594"/>
      <c r="EF55" s="594"/>
      <c r="EG55" s="595"/>
      <c r="EL55" s="1018"/>
      <c r="EM55" s="1019"/>
      <c r="EN55" s="1019"/>
      <c r="EO55" s="1020"/>
      <c r="EP55" s="1025"/>
      <c r="EQ55" s="845"/>
      <c r="ER55" s="845"/>
      <c r="ES55" s="845"/>
      <c r="ET55" s="1026"/>
      <c r="EU55" s="1025"/>
      <c r="EV55" s="845"/>
      <c r="EW55" s="845"/>
      <c r="EX55" s="845"/>
      <c r="EY55" s="1026"/>
      <c r="EZ55" s="1025"/>
      <c r="FA55" s="845"/>
      <c r="FB55" s="845"/>
      <c r="FC55" s="845"/>
      <c r="FD55" s="845"/>
      <c r="FE55" s="1026"/>
      <c r="FF55" s="1025"/>
      <c r="FG55" s="845"/>
      <c r="FH55" s="1026"/>
      <c r="FI55" s="1622"/>
      <c r="FJ55" s="1623"/>
      <c r="FK55" s="1624"/>
      <c r="FL55" s="1025"/>
      <c r="FM55" s="845"/>
      <c r="FN55" s="845"/>
      <c r="FO55" s="1026"/>
      <c r="FP55" s="1025"/>
      <c r="FQ55" s="845"/>
      <c r="FR55" s="845"/>
      <c r="FS55" s="1026"/>
      <c r="FU55" s="885"/>
      <c r="FV55" s="886"/>
      <c r="FW55" s="886"/>
      <c r="FX55" s="886"/>
      <c r="FY55" s="886"/>
      <c r="FZ55" s="886"/>
      <c r="GA55" s="960"/>
      <c r="GB55" s="890"/>
      <c r="GC55" s="890"/>
      <c r="GD55" s="890"/>
      <c r="GE55" s="890"/>
      <c r="GF55" s="890"/>
      <c r="GG55" s="890"/>
      <c r="GH55" s="890"/>
      <c r="GI55" s="890"/>
      <c r="GJ55" s="891"/>
      <c r="GK55" s="960"/>
      <c r="GL55" s="890"/>
      <c r="GM55" s="890"/>
      <c r="GN55" s="890"/>
      <c r="GO55" s="890"/>
      <c r="GP55" s="890"/>
      <c r="GQ55" s="890"/>
      <c r="GR55" s="890"/>
      <c r="GS55" s="891"/>
      <c r="GT55" s="960"/>
      <c r="GU55" s="890"/>
      <c r="GV55" s="890"/>
      <c r="GW55" s="890"/>
      <c r="GX55" s="890"/>
      <c r="GY55" s="890"/>
      <c r="GZ55" s="890"/>
      <c r="HA55" s="890"/>
      <c r="HB55" s="890"/>
      <c r="HC55" s="890"/>
      <c r="HD55" s="885"/>
      <c r="HE55" s="886"/>
      <c r="HF55" s="890"/>
      <c r="HG55" s="890"/>
      <c r="HH55" s="890"/>
      <c r="HI55" s="890"/>
      <c r="HJ55" s="890"/>
      <c r="HK55" s="890"/>
      <c r="HL55" s="890"/>
      <c r="HM55" s="890"/>
      <c r="HN55" s="890"/>
      <c r="HO55" s="891"/>
    </row>
    <row r="56" spans="1:223" ht="4.3499999999999996" customHeight="1" x14ac:dyDescent="0.15">
      <c r="F56" s="12"/>
      <c r="G56" s="1036"/>
      <c r="H56" s="1037"/>
      <c r="I56" s="1037"/>
      <c r="J56" s="1037"/>
      <c r="K56" s="1037"/>
      <c r="L56" s="1037"/>
      <c r="M56" s="1037"/>
      <c r="N56" s="1037"/>
      <c r="O56" s="1038"/>
      <c r="P56" s="693"/>
      <c r="Q56" s="694"/>
      <c r="R56" s="694"/>
      <c r="S56" s="694"/>
      <c r="T56" s="694"/>
      <c r="U56" s="694"/>
      <c r="V56" s="694"/>
      <c r="W56" s="694"/>
      <c r="X56" s="694"/>
      <c r="Y56" s="694"/>
      <c r="Z56" s="694"/>
      <c r="AA56" s="694"/>
      <c r="AB56" s="694"/>
      <c r="AC56" s="694"/>
      <c r="AD56" s="694"/>
      <c r="AE56" s="694"/>
      <c r="AF56" s="694"/>
      <c r="AG56" s="694"/>
      <c r="AH56" s="694"/>
      <c r="AI56" s="728"/>
      <c r="AJ56" s="733"/>
      <c r="AK56" s="700"/>
      <c r="AL56" s="700"/>
      <c r="AM56" s="700"/>
      <c r="AN56" s="700"/>
      <c r="AO56" s="700"/>
      <c r="AP56" s="700"/>
      <c r="AQ56" s="700"/>
      <c r="AR56" s="700"/>
      <c r="AS56" s="700"/>
      <c r="AT56" s="700"/>
      <c r="AU56" s="700"/>
      <c r="AV56" s="700"/>
      <c r="AW56" s="700"/>
      <c r="AX56" s="700"/>
      <c r="AY56" s="700"/>
      <c r="AZ56" s="700"/>
      <c r="BA56" s="700"/>
      <c r="BB56" s="700"/>
      <c r="BC56" s="704"/>
      <c r="BE56" s="1140"/>
      <c r="BF56" s="1141"/>
      <c r="BG56" s="1142"/>
      <c r="BH56" s="673" t="s">
        <v>42</v>
      </c>
      <c r="BI56" s="674"/>
      <c r="BJ56" s="674"/>
      <c r="BK56" s="674"/>
      <c r="BL56" s="674"/>
      <c r="BM56" s="674"/>
      <c r="BN56" s="674"/>
      <c r="BO56" s="674"/>
      <c r="BP56" s="674"/>
      <c r="BQ56" s="674"/>
      <c r="BR56" s="674"/>
      <c r="BS56" s="674"/>
      <c r="BT56" s="674"/>
      <c r="BU56" s="674"/>
      <c r="BV56" s="674"/>
      <c r="BW56" s="675"/>
      <c r="BX56" s="636"/>
      <c r="BY56" s="637"/>
      <c r="BZ56" s="637"/>
      <c r="CA56" s="637"/>
      <c r="CB56" s="637"/>
      <c r="CC56" s="637"/>
      <c r="CD56" s="637"/>
      <c r="CE56" s="637"/>
      <c r="CF56" s="637"/>
      <c r="CG56" s="637"/>
      <c r="CH56" s="637"/>
      <c r="CI56" s="642"/>
      <c r="CJ56" s="60"/>
      <c r="CK56" s="756"/>
      <c r="CL56" s="757"/>
      <c r="CM56" s="758"/>
      <c r="CN56" s="605"/>
      <c r="CO56" s="606"/>
      <c r="CP56" s="606"/>
      <c r="CQ56" s="606"/>
      <c r="CR56" s="606"/>
      <c r="CS56" s="606"/>
      <c r="CT56" s="606"/>
      <c r="CU56" s="606"/>
      <c r="CV56" s="606"/>
      <c r="CW56" s="606"/>
      <c r="CX56" s="606"/>
      <c r="CY56" s="606"/>
      <c r="CZ56" s="607"/>
      <c r="DA56" s="596"/>
      <c r="DB56" s="597"/>
      <c r="DC56" s="597"/>
      <c r="DD56" s="597"/>
      <c r="DE56" s="597"/>
      <c r="DF56" s="597"/>
      <c r="DG56" s="597"/>
      <c r="DH56" s="597"/>
      <c r="DI56" s="598"/>
      <c r="DJ56" s="756"/>
      <c r="DK56" s="757"/>
      <c r="DL56" s="758"/>
      <c r="DM56" s="952"/>
      <c r="DN56" s="953"/>
      <c r="DO56" s="953"/>
      <c r="DP56" s="953"/>
      <c r="DQ56" s="953"/>
      <c r="DR56" s="953"/>
      <c r="DS56" s="953"/>
      <c r="DT56" s="953"/>
      <c r="DU56" s="953"/>
      <c r="DV56" s="953"/>
      <c r="DW56" s="953"/>
      <c r="DX56" s="954"/>
      <c r="DY56" s="596"/>
      <c r="DZ56" s="597"/>
      <c r="EA56" s="597"/>
      <c r="EB56" s="597"/>
      <c r="EC56" s="597"/>
      <c r="ED56" s="597"/>
      <c r="EE56" s="597"/>
      <c r="EF56" s="597"/>
      <c r="EG56" s="598"/>
      <c r="EL56" s="1027"/>
      <c r="EM56" s="1028"/>
      <c r="EN56" s="1028"/>
      <c r="EO56" s="1029"/>
      <c r="EP56" s="1027"/>
      <c r="EQ56" s="1028"/>
      <c r="ER56" s="1028"/>
      <c r="ES56" s="1028"/>
      <c r="ET56" s="1029"/>
      <c r="EU56" s="982"/>
      <c r="EV56" s="983"/>
      <c r="EW56" s="983"/>
      <c r="EX56" s="983"/>
      <c r="EY56" s="1050"/>
      <c r="EZ56" s="982"/>
      <c r="FA56" s="983"/>
      <c r="FB56" s="983"/>
      <c r="FC56" s="983"/>
      <c r="FD56" s="983"/>
      <c r="FE56" s="1050"/>
      <c r="FF56" s="1053"/>
      <c r="FG56" s="1054"/>
      <c r="FH56" s="1055"/>
      <c r="FI56" s="982"/>
      <c r="FJ56" s="983"/>
      <c r="FK56" s="1050"/>
      <c r="FL56" s="982"/>
      <c r="FM56" s="983"/>
      <c r="FN56" s="476"/>
      <c r="FO56" s="476"/>
      <c r="FP56" s="477"/>
      <c r="FQ56" s="476"/>
      <c r="FR56" s="476"/>
      <c r="FS56" s="478"/>
      <c r="FU56" s="885"/>
      <c r="FV56" s="886"/>
      <c r="FW56" s="886"/>
      <c r="FX56" s="886"/>
      <c r="FY56" s="886"/>
      <c r="FZ56" s="886"/>
      <c r="GA56" s="960"/>
      <c r="GB56" s="890"/>
      <c r="GC56" s="890"/>
      <c r="GD56" s="890"/>
      <c r="GE56" s="890"/>
      <c r="GF56" s="890"/>
      <c r="GG56" s="890"/>
      <c r="GH56" s="890"/>
      <c r="GI56" s="890"/>
      <c r="GJ56" s="891"/>
      <c r="GK56" s="960"/>
      <c r="GL56" s="890"/>
      <c r="GM56" s="890"/>
      <c r="GN56" s="890"/>
      <c r="GO56" s="890"/>
      <c r="GP56" s="890"/>
      <c r="GQ56" s="890"/>
      <c r="GR56" s="890"/>
      <c r="GS56" s="891"/>
      <c r="GT56" s="960"/>
      <c r="GU56" s="890"/>
      <c r="GV56" s="890"/>
      <c r="GW56" s="890"/>
      <c r="GX56" s="890"/>
      <c r="GY56" s="890"/>
      <c r="GZ56" s="890"/>
      <c r="HA56" s="890"/>
      <c r="HB56" s="890"/>
      <c r="HC56" s="890"/>
      <c r="HD56" s="885"/>
      <c r="HE56" s="886"/>
      <c r="HF56" s="890"/>
      <c r="HG56" s="890"/>
      <c r="HH56" s="890"/>
      <c r="HI56" s="890"/>
      <c r="HJ56" s="890"/>
      <c r="HK56" s="890"/>
      <c r="HL56" s="890"/>
      <c r="HM56" s="890"/>
      <c r="HN56" s="890"/>
      <c r="HO56" s="891"/>
    </row>
    <row r="57" spans="1:223" ht="3" customHeight="1" thickBot="1" x14ac:dyDescent="0.2">
      <c r="F57" s="12"/>
      <c r="G57" s="1036"/>
      <c r="H57" s="1037"/>
      <c r="I57" s="1037"/>
      <c r="J57" s="1037"/>
      <c r="K57" s="1037"/>
      <c r="L57" s="1037"/>
      <c r="M57" s="1037"/>
      <c r="N57" s="1037"/>
      <c r="O57" s="1038"/>
      <c r="P57" s="695"/>
      <c r="Q57" s="696"/>
      <c r="R57" s="696"/>
      <c r="S57" s="696"/>
      <c r="T57" s="696"/>
      <c r="U57" s="696"/>
      <c r="V57" s="696"/>
      <c r="W57" s="696"/>
      <c r="X57" s="696"/>
      <c r="Y57" s="696"/>
      <c r="Z57" s="696"/>
      <c r="AA57" s="696"/>
      <c r="AB57" s="696"/>
      <c r="AC57" s="696"/>
      <c r="AD57" s="696"/>
      <c r="AE57" s="696"/>
      <c r="AF57" s="696"/>
      <c r="AG57" s="696"/>
      <c r="AH57" s="696"/>
      <c r="AI57" s="729"/>
      <c r="AJ57" s="733"/>
      <c r="AK57" s="700"/>
      <c r="AL57" s="700"/>
      <c r="AM57" s="700"/>
      <c r="AN57" s="700"/>
      <c r="AO57" s="700"/>
      <c r="AP57" s="700"/>
      <c r="AQ57" s="700"/>
      <c r="AR57" s="700"/>
      <c r="AS57" s="700"/>
      <c r="AT57" s="700"/>
      <c r="AU57" s="700"/>
      <c r="AV57" s="700"/>
      <c r="AW57" s="700"/>
      <c r="AX57" s="700"/>
      <c r="AY57" s="700"/>
      <c r="AZ57" s="700"/>
      <c r="BA57" s="700"/>
      <c r="BB57" s="700"/>
      <c r="BC57" s="704"/>
      <c r="BE57" s="1140"/>
      <c r="BF57" s="1141"/>
      <c r="BG57" s="1142"/>
      <c r="BH57" s="676"/>
      <c r="BI57" s="677"/>
      <c r="BJ57" s="677"/>
      <c r="BK57" s="677"/>
      <c r="BL57" s="677"/>
      <c r="BM57" s="677"/>
      <c r="BN57" s="677"/>
      <c r="BO57" s="677"/>
      <c r="BP57" s="677"/>
      <c r="BQ57" s="677"/>
      <c r="BR57" s="677"/>
      <c r="BS57" s="677"/>
      <c r="BT57" s="677"/>
      <c r="BU57" s="677"/>
      <c r="BV57" s="677"/>
      <c r="BW57" s="678"/>
      <c r="BX57" s="638"/>
      <c r="BY57" s="639"/>
      <c r="BZ57" s="639"/>
      <c r="CA57" s="639"/>
      <c r="CB57" s="639"/>
      <c r="CC57" s="639"/>
      <c r="CD57" s="639"/>
      <c r="CE57" s="639"/>
      <c r="CF57" s="639"/>
      <c r="CG57" s="639"/>
      <c r="CH57" s="639"/>
      <c r="CI57" s="642"/>
      <c r="CJ57" s="60"/>
      <c r="CK57" s="756"/>
      <c r="CL57" s="757"/>
      <c r="CM57" s="758"/>
      <c r="CN57" s="599" t="s">
        <v>281</v>
      </c>
      <c r="CO57" s="600"/>
      <c r="CP57" s="600"/>
      <c r="CQ57" s="600"/>
      <c r="CR57" s="600"/>
      <c r="CS57" s="600"/>
      <c r="CT57" s="600"/>
      <c r="CU57" s="600"/>
      <c r="CV57" s="600"/>
      <c r="CW57" s="600"/>
      <c r="CX57" s="600"/>
      <c r="CY57" s="600"/>
      <c r="CZ57" s="601"/>
      <c r="DA57" s="590" t="str">
        <f>IF(営業・農業!E33="","",営業・農業!E33)</f>
        <v/>
      </c>
      <c r="DB57" s="591"/>
      <c r="DC57" s="591"/>
      <c r="DD57" s="591"/>
      <c r="DE57" s="591"/>
      <c r="DF57" s="591"/>
      <c r="DG57" s="591"/>
      <c r="DH57" s="591"/>
      <c r="DI57" s="592"/>
      <c r="DJ57" s="756"/>
      <c r="DK57" s="757"/>
      <c r="DL57" s="758"/>
      <c r="DM57" s="946" t="str">
        <f>IF(営業・農業!C49="","",営業・農業!C49)</f>
        <v/>
      </c>
      <c r="DN57" s="947"/>
      <c r="DO57" s="947"/>
      <c r="DP57" s="947"/>
      <c r="DQ57" s="947"/>
      <c r="DR57" s="947"/>
      <c r="DS57" s="947"/>
      <c r="DT57" s="947"/>
      <c r="DU57" s="947"/>
      <c r="DV57" s="947"/>
      <c r="DW57" s="947"/>
      <c r="DX57" s="948"/>
      <c r="DY57" s="590" t="str">
        <f>IF(営業・農業!E49="","",営業・農業!E49)</f>
        <v/>
      </c>
      <c r="DZ57" s="591"/>
      <c r="EA57" s="591"/>
      <c r="EB57" s="591"/>
      <c r="EC57" s="591"/>
      <c r="ED57" s="591"/>
      <c r="EE57" s="591"/>
      <c r="EF57" s="591"/>
      <c r="EG57" s="592"/>
      <c r="EL57" s="1030"/>
      <c r="EM57" s="1031"/>
      <c r="EN57" s="1031"/>
      <c r="EO57" s="1032"/>
      <c r="EP57" s="1030"/>
      <c r="EQ57" s="1031"/>
      <c r="ER57" s="1031"/>
      <c r="ES57" s="1031"/>
      <c r="ET57" s="1032"/>
      <c r="EU57" s="984"/>
      <c r="EV57" s="985"/>
      <c r="EW57" s="985"/>
      <c r="EX57" s="985"/>
      <c r="EY57" s="1051"/>
      <c r="EZ57" s="984"/>
      <c r="FA57" s="985"/>
      <c r="FB57" s="985"/>
      <c r="FC57" s="985"/>
      <c r="FD57" s="985"/>
      <c r="FE57" s="1051"/>
      <c r="FF57" s="1056"/>
      <c r="FG57" s="1057"/>
      <c r="FH57" s="1058"/>
      <c r="FI57" s="984"/>
      <c r="FJ57" s="985"/>
      <c r="FK57" s="1051"/>
      <c r="FL57" s="984"/>
      <c r="FM57" s="985"/>
      <c r="FN57" s="988" t="s">
        <v>346</v>
      </c>
      <c r="FO57" s="989"/>
      <c r="FP57" s="984"/>
      <c r="FQ57" s="985"/>
      <c r="FR57" s="985"/>
      <c r="FS57" s="1051"/>
      <c r="FU57" s="885"/>
      <c r="FV57" s="886"/>
      <c r="FW57" s="886"/>
      <c r="FX57" s="886"/>
      <c r="FY57" s="886"/>
      <c r="FZ57" s="886"/>
      <c r="GA57" s="960"/>
      <c r="GB57" s="890"/>
      <c r="GC57" s="890"/>
      <c r="GD57" s="890"/>
      <c r="GE57" s="890"/>
      <c r="GF57" s="890"/>
      <c r="GG57" s="890"/>
      <c r="GH57" s="890"/>
      <c r="GI57" s="890"/>
      <c r="GJ57" s="891"/>
      <c r="GK57" s="960"/>
      <c r="GL57" s="890"/>
      <c r="GM57" s="890"/>
      <c r="GN57" s="890"/>
      <c r="GO57" s="890"/>
      <c r="GP57" s="890"/>
      <c r="GQ57" s="890"/>
      <c r="GR57" s="890"/>
      <c r="GS57" s="891"/>
      <c r="GT57" s="960"/>
      <c r="GU57" s="890"/>
      <c r="GV57" s="890"/>
      <c r="GW57" s="890"/>
      <c r="GX57" s="890"/>
      <c r="GY57" s="890"/>
      <c r="GZ57" s="890"/>
      <c r="HA57" s="890"/>
      <c r="HB57" s="890"/>
      <c r="HC57" s="890"/>
      <c r="HD57" s="885"/>
      <c r="HE57" s="886"/>
      <c r="HF57" s="890"/>
      <c r="HG57" s="890"/>
      <c r="HH57" s="890"/>
      <c r="HI57" s="890"/>
      <c r="HJ57" s="890"/>
      <c r="HK57" s="890"/>
      <c r="HL57" s="890"/>
      <c r="HM57" s="890"/>
      <c r="HN57" s="890"/>
      <c r="HO57" s="891"/>
    </row>
    <row r="58" spans="1:223" ht="4.3499999999999996" customHeight="1" x14ac:dyDescent="0.15">
      <c r="F58" s="12"/>
      <c r="G58" s="1036"/>
      <c r="H58" s="1037"/>
      <c r="I58" s="1037"/>
      <c r="J58" s="1037"/>
      <c r="K58" s="1037"/>
      <c r="L58" s="1037"/>
      <c r="M58" s="1037"/>
      <c r="N58" s="1037"/>
      <c r="O58" s="1038"/>
      <c r="P58" s="691" t="s">
        <v>21</v>
      </c>
      <c r="Q58" s="692"/>
      <c r="R58" s="692"/>
      <c r="S58" s="692"/>
      <c r="T58" s="692"/>
      <c r="U58" s="692"/>
      <c r="V58" s="692"/>
      <c r="W58" s="692"/>
      <c r="X58" s="692"/>
      <c r="Y58" s="692"/>
      <c r="Z58" s="692"/>
      <c r="AA58" s="692"/>
      <c r="AB58" s="692"/>
      <c r="AC58" s="692"/>
      <c r="AD58" s="692"/>
      <c r="AE58" s="692"/>
      <c r="AF58" s="692"/>
      <c r="AG58" s="692"/>
      <c r="AH58" s="692"/>
      <c r="AI58" s="692"/>
      <c r="AJ58" s="697">
        <f>IF(社保控除!D19="","",社保控除!D19)</f>
        <v>0</v>
      </c>
      <c r="AK58" s="698"/>
      <c r="AL58" s="698"/>
      <c r="AM58" s="698"/>
      <c r="AN58" s="698"/>
      <c r="AO58" s="698"/>
      <c r="AP58" s="698"/>
      <c r="AQ58" s="698"/>
      <c r="AR58" s="698"/>
      <c r="AS58" s="698"/>
      <c r="AT58" s="698"/>
      <c r="AU58" s="698"/>
      <c r="AV58" s="698"/>
      <c r="AW58" s="698"/>
      <c r="AX58" s="698"/>
      <c r="AY58" s="698"/>
      <c r="AZ58" s="698"/>
      <c r="BA58" s="698"/>
      <c r="BB58" s="698"/>
      <c r="BC58" s="703" t="s">
        <v>26</v>
      </c>
      <c r="BE58" s="1140"/>
      <c r="BF58" s="1141"/>
      <c r="BG58" s="1142"/>
      <c r="BH58" s="676"/>
      <c r="BI58" s="677"/>
      <c r="BJ58" s="677"/>
      <c r="BK58" s="677"/>
      <c r="BL58" s="677"/>
      <c r="BM58" s="677"/>
      <c r="BN58" s="677"/>
      <c r="BO58" s="677"/>
      <c r="BP58" s="677"/>
      <c r="BQ58" s="677"/>
      <c r="BR58" s="677"/>
      <c r="BS58" s="677"/>
      <c r="BT58" s="677"/>
      <c r="BU58" s="677"/>
      <c r="BV58" s="677"/>
      <c r="BW58" s="678"/>
      <c r="BX58" s="638"/>
      <c r="BY58" s="639"/>
      <c r="BZ58" s="639"/>
      <c r="CA58" s="639"/>
      <c r="CB58" s="639"/>
      <c r="CC58" s="639"/>
      <c r="CD58" s="639"/>
      <c r="CE58" s="639"/>
      <c r="CF58" s="639"/>
      <c r="CG58" s="639"/>
      <c r="CH58" s="639"/>
      <c r="CI58" s="642"/>
      <c r="CJ58" s="60"/>
      <c r="CK58" s="756"/>
      <c r="CL58" s="757"/>
      <c r="CM58" s="758"/>
      <c r="CN58" s="602"/>
      <c r="CO58" s="603"/>
      <c r="CP58" s="603"/>
      <c r="CQ58" s="603"/>
      <c r="CR58" s="603"/>
      <c r="CS58" s="603"/>
      <c r="CT58" s="603"/>
      <c r="CU58" s="603"/>
      <c r="CV58" s="603"/>
      <c r="CW58" s="603"/>
      <c r="CX58" s="603"/>
      <c r="CY58" s="603"/>
      <c r="CZ58" s="604"/>
      <c r="DA58" s="593"/>
      <c r="DB58" s="594"/>
      <c r="DC58" s="594"/>
      <c r="DD58" s="594"/>
      <c r="DE58" s="594"/>
      <c r="DF58" s="594"/>
      <c r="DG58" s="594"/>
      <c r="DH58" s="594"/>
      <c r="DI58" s="595"/>
      <c r="DJ58" s="756"/>
      <c r="DK58" s="757"/>
      <c r="DL58" s="758"/>
      <c r="DM58" s="949"/>
      <c r="DN58" s="950"/>
      <c r="DO58" s="950"/>
      <c r="DP58" s="950"/>
      <c r="DQ58" s="950"/>
      <c r="DR58" s="950"/>
      <c r="DS58" s="950"/>
      <c r="DT58" s="950"/>
      <c r="DU58" s="950"/>
      <c r="DV58" s="950"/>
      <c r="DW58" s="950"/>
      <c r="DX58" s="951"/>
      <c r="DY58" s="593"/>
      <c r="DZ58" s="594"/>
      <c r="EA58" s="594"/>
      <c r="EB58" s="594"/>
      <c r="EC58" s="594"/>
      <c r="ED58" s="594"/>
      <c r="EE58" s="594"/>
      <c r="EF58" s="594"/>
      <c r="EG58" s="595"/>
      <c r="EL58" s="1030"/>
      <c r="EM58" s="1031"/>
      <c r="EN58" s="1031"/>
      <c r="EO58" s="1032"/>
      <c r="EP58" s="1030"/>
      <c r="EQ58" s="1031"/>
      <c r="ER58" s="1031"/>
      <c r="ES58" s="1031"/>
      <c r="ET58" s="1032"/>
      <c r="EU58" s="984"/>
      <c r="EV58" s="985"/>
      <c r="EW58" s="985"/>
      <c r="EX58" s="985"/>
      <c r="EY58" s="1051"/>
      <c r="EZ58" s="984"/>
      <c r="FA58" s="985"/>
      <c r="FB58" s="985"/>
      <c r="FC58" s="985"/>
      <c r="FD58" s="985"/>
      <c r="FE58" s="1051"/>
      <c r="FF58" s="1056"/>
      <c r="FG58" s="1057"/>
      <c r="FH58" s="1058"/>
      <c r="FI58" s="984"/>
      <c r="FJ58" s="985"/>
      <c r="FK58" s="1051"/>
      <c r="FL58" s="984"/>
      <c r="FM58" s="985"/>
      <c r="FN58" s="988"/>
      <c r="FO58" s="989"/>
      <c r="FP58" s="984"/>
      <c r="FQ58" s="985"/>
      <c r="FR58" s="985"/>
      <c r="FS58" s="1051"/>
      <c r="FU58" s="878"/>
      <c r="FV58" s="879"/>
      <c r="FW58" s="879"/>
      <c r="FX58" s="879"/>
      <c r="FY58" s="879"/>
      <c r="FZ58" s="879"/>
      <c r="GA58" s="961"/>
      <c r="GB58" s="892"/>
      <c r="GC58" s="892"/>
      <c r="GD58" s="892"/>
      <c r="GE58" s="892"/>
      <c r="GF58" s="892"/>
      <c r="GG58" s="892"/>
      <c r="GH58" s="892"/>
      <c r="GI58" s="892"/>
      <c r="GJ58" s="893"/>
      <c r="GK58" s="961"/>
      <c r="GL58" s="892"/>
      <c r="GM58" s="892"/>
      <c r="GN58" s="892"/>
      <c r="GO58" s="892"/>
      <c r="GP58" s="892"/>
      <c r="GQ58" s="892"/>
      <c r="GR58" s="892"/>
      <c r="GS58" s="893"/>
      <c r="GT58" s="961"/>
      <c r="GU58" s="892"/>
      <c r="GV58" s="892"/>
      <c r="GW58" s="892"/>
      <c r="GX58" s="892"/>
      <c r="GY58" s="892"/>
      <c r="GZ58" s="892"/>
      <c r="HA58" s="892"/>
      <c r="HB58" s="892"/>
      <c r="HC58" s="892"/>
      <c r="HD58" s="878"/>
      <c r="HE58" s="879"/>
      <c r="HF58" s="892"/>
      <c r="HG58" s="892"/>
      <c r="HH58" s="892"/>
      <c r="HI58" s="892"/>
      <c r="HJ58" s="892"/>
      <c r="HK58" s="892"/>
      <c r="HL58" s="892"/>
      <c r="HM58" s="892"/>
      <c r="HN58" s="892"/>
      <c r="HO58" s="893"/>
    </row>
    <row r="59" spans="1:223" ht="4.3499999999999996" customHeight="1" x14ac:dyDescent="0.15">
      <c r="F59" s="12"/>
      <c r="G59" s="1036"/>
      <c r="H59" s="1037"/>
      <c r="I59" s="1037"/>
      <c r="J59" s="1037"/>
      <c r="K59" s="1037"/>
      <c r="L59" s="1037"/>
      <c r="M59" s="1037"/>
      <c r="N59" s="1037"/>
      <c r="O59" s="1038"/>
      <c r="P59" s="693"/>
      <c r="Q59" s="694"/>
      <c r="R59" s="694"/>
      <c r="S59" s="694"/>
      <c r="T59" s="694"/>
      <c r="U59" s="694"/>
      <c r="V59" s="694"/>
      <c r="W59" s="694"/>
      <c r="X59" s="694"/>
      <c r="Y59" s="694"/>
      <c r="Z59" s="694"/>
      <c r="AA59" s="694"/>
      <c r="AB59" s="694"/>
      <c r="AC59" s="694"/>
      <c r="AD59" s="694"/>
      <c r="AE59" s="694"/>
      <c r="AF59" s="694"/>
      <c r="AG59" s="694"/>
      <c r="AH59" s="694"/>
      <c r="AI59" s="694"/>
      <c r="AJ59" s="699"/>
      <c r="AK59" s="700"/>
      <c r="AL59" s="700"/>
      <c r="AM59" s="700"/>
      <c r="AN59" s="700"/>
      <c r="AO59" s="700"/>
      <c r="AP59" s="700"/>
      <c r="AQ59" s="700"/>
      <c r="AR59" s="700"/>
      <c r="AS59" s="700"/>
      <c r="AT59" s="700"/>
      <c r="AU59" s="700"/>
      <c r="AV59" s="700"/>
      <c r="AW59" s="700"/>
      <c r="AX59" s="700"/>
      <c r="AY59" s="700"/>
      <c r="AZ59" s="700"/>
      <c r="BA59" s="700"/>
      <c r="BB59" s="700"/>
      <c r="BC59" s="704"/>
      <c r="BE59" s="1140"/>
      <c r="BF59" s="1141"/>
      <c r="BG59" s="1142"/>
      <c r="BH59" s="679"/>
      <c r="BI59" s="680"/>
      <c r="BJ59" s="680"/>
      <c r="BK59" s="680"/>
      <c r="BL59" s="680"/>
      <c r="BM59" s="680"/>
      <c r="BN59" s="680"/>
      <c r="BO59" s="680"/>
      <c r="BP59" s="680"/>
      <c r="BQ59" s="680"/>
      <c r="BR59" s="680"/>
      <c r="BS59" s="680"/>
      <c r="BT59" s="680"/>
      <c r="BU59" s="680"/>
      <c r="BV59" s="680"/>
      <c r="BW59" s="681"/>
      <c r="BX59" s="640"/>
      <c r="BY59" s="641"/>
      <c r="BZ59" s="641"/>
      <c r="CA59" s="641"/>
      <c r="CB59" s="641"/>
      <c r="CC59" s="641"/>
      <c r="CD59" s="641"/>
      <c r="CE59" s="641"/>
      <c r="CF59" s="641"/>
      <c r="CG59" s="641"/>
      <c r="CH59" s="641"/>
      <c r="CI59" s="642"/>
      <c r="CJ59" s="60"/>
      <c r="CK59" s="756"/>
      <c r="CL59" s="757"/>
      <c r="CM59" s="758"/>
      <c r="CN59" s="605"/>
      <c r="CO59" s="606"/>
      <c r="CP59" s="606"/>
      <c r="CQ59" s="606"/>
      <c r="CR59" s="606"/>
      <c r="CS59" s="606"/>
      <c r="CT59" s="606"/>
      <c r="CU59" s="606"/>
      <c r="CV59" s="606"/>
      <c r="CW59" s="606"/>
      <c r="CX59" s="606"/>
      <c r="CY59" s="606"/>
      <c r="CZ59" s="607"/>
      <c r="DA59" s="596"/>
      <c r="DB59" s="597"/>
      <c r="DC59" s="597"/>
      <c r="DD59" s="597"/>
      <c r="DE59" s="597"/>
      <c r="DF59" s="597"/>
      <c r="DG59" s="597"/>
      <c r="DH59" s="597"/>
      <c r="DI59" s="598"/>
      <c r="DJ59" s="756"/>
      <c r="DK59" s="757"/>
      <c r="DL59" s="758"/>
      <c r="DM59" s="952"/>
      <c r="DN59" s="953"/>
      <c r="DO59" s="953"/>
      <c r="DP59" s="953"/>
      <c r="DQ59" s="953"/>
      <c r="DR59" s="953"/>
      <c r="DS59" s="953"/>
      <c r="DT59" s="953"/>
      <c r="DU59" s="953"/>
      <c r="DV59" s="953"/>
      <c r="DW59" s="953"/>
      <c r="DX59" s="954"/>
      <c r="DY59" s="596"/>
      <c r="DZ59" s="597"/>
      <c r="EA59" s="597"/>
      <c r="EB59" s="597"/>
      <c r="EC59" s="597"/>
      <c r="ED59" s="597"/>
      <c r="EE59" s="597"/>
      <c r="EF59" s="597"/>
      <c r="EG59" s="598"/>
      <c r="EL59" s="1033"/>
      <c r="EM59" s="1034"/>
      <c r="EN59" s="1034"/>
      <c r="EO59" s="1035"/>
      <c r="EP59" s="1033"/>
      <c r="EQ59" s="1034"/>
      <c r="ER59" s="1034"/>
      <c r="ES59" s="1034"/>
      <c r="ET59" s="1035"/>
      <c r="EU59" s="986"/>
      <c r="EV59" s="987"/>
      <c r="EW59" s="987"/>
      <c r="EX59" s="987"/>
      <c r="EY59" s="1052"/>
      <c r="EZ59" s="986"/>
      <c r="FA59" s="987"/>
      <c r="FB59" s="987"/>
      <c r="FC59" s="987"/>
      <c r="FD59" s="987"/>
      <c r="FE59" s="1052"/>
      <c r="FF59" s="1059"/>
      <c r="FG59" s="1060"/>
      <c r="FH59" s="1061"/>
      <c r="FI59" s="986"/>
      <c r="FJ59" s="987"/>
      <c r="FK59" s="1052"/>
      <c r="FL59" s="986"/>
      <c r="FM59" s="987"/>
      <c r="FN59" s="990"/>
      <c r="FO59" s="991"/>
      <c r="FP59" s="986"/>
      <c r="FQ59" s="987"/>
      <c r="FR59" s="987"/>
      <c r="FS59" s="1052"/>
      <c r="FU59" s="992" t="s">
        <v>383</v>
      </c>
      <c r="FV59" s="993"/>
      <c r="FW59" s="993"/>
      <c r="FX59" s="993"/>
      <c r="FY59" s="993"/>
      <c r="FZ59" s="993"/>
      <c r="GA59" s="993"/>
      <c r="GB59" s="993"/>
      <c r="GC59" s="993"/>
      <c r="GD59" s="993"/>
      <c r="GE59" s="993"/>
      <c r="GF59" s="993"/>
      <c r="GG59" s="993"/>
      <c r="GH59" s="993"/>
      <c r="GI59" s="993"/>
      <c r="GJ59" s="993"/>
      <c r="GK59" s="993"/>
      <c r="GL59" s="993"/>
      <c r="GM59" s="993"/>
      <c r="GN59" s="877">
        <v>1</v>
      </c>
      <c r="GO59" s="877"/>
      <c r="GP59" s="877" t="s">
        <v>384</v>
      </c>
      <c r="GQ59" s="877"/>
      <c r="GR59" s="479"/>
      <c r="GS59" s="479"/>
      <c r="GT59" s="479"/>
      <c r="GU59" s="479"/>
      <c r="GV59" s="479"/>
      <c r="GW59" s="479"/>
      <c r="GX59" s="479"/>
      <c r="GY59" s="479"/>
      <c r="GZ59" s="479"/>
      <c r="HA59" s="479"/>
      <c r="HB59" s="479"/>
      <c r="HC59" s="479"/>
      <c r="HD59" s="876" t="s">
        <v>76</v>
      </c>
      <c r="HE59" s="877"/>
      <c r="HF59" s="888"/>
      <c r="HG59" s="888"/>
      <c r="HH59" s="888"/>
      <c r="HI59" s="888"/>
      <c r="HJ59" s="888"/>
      <c r="HK59" s="888"/>
      <c r="HL59" s="888"/>
      <c r="HM59" s="888"/>
      <c r="HN59" s="888"/>
      <c r="HO59" s="889"/>
    </row>
    <row r="60" spans="1:223" ht="5.25" customHeight="1" thickBot="1" x14ac:dyDescent="0.2">
      <c r="F60" s="12"/>
      <c r="G60" s="1039"/>
      <c r="H60" s="1040"/>
      <c r="I60" s="1040"/>
      <c r="J60" s="1040"/>
      <c r="K60" s="1040"/>
      <c r="L60" s="1040"/>
      <c r="M60" s="1040"/>
      <c r="N60" s="1040"/>
      <c r="O60" s="1041"/>
      <c r="P60" s="695"/>
      <c r="Q60" s="696"/>
      <c r="R60" s="696"/>
      <c r="S60" s="696"/>
      <c r="T60" s="696"/>
      <c r="U60" s="696"/>
      <c r="V60" s="696"/>
      <c r="W60" s="696"/>
      <c r="X60" s="696"/>
      <c r="Y60" s="696"/>
      <c r="Z60" s="696"/>
      <c r="AA60" s="696"/>
      <c r="AB60" s="696"/>
      <c r="AC60" s="696"/>
      <c r="AD60" s="696"/>
      <c r="AE60" s="696"/>
      <c r="AF60" s="696"/>
      <c r="AG60" s="696"/>
      <c r="AH60" s="696"/>
      <c r="AI60" s="696"/>
      <c r="AJ60" s="701"/>
      <c r="AK60" s="702"/>
      <c r="AL60" s="702"/>
      <c r="AM60" s="702"/>
      <c r="AN60" s="702"/>
      <c r="AO60" s="702"/>
      <c r="AP60" s="702"/>
      <c r="AQ60" s="702"/>
      <c r="AR60" s="702"/>
      <c r="AS60" s="702"/>
      <c r="AT60" s="702"/>
      <c r="AU60" s="702"/>
      <c r="AV60" s="702"/>
      <c r="AW60" s="702"/>
      <c r="AX60" s="702"/>
      <c r="AY60" s="702"/>
      <c r="AZ60" s="702"/>
      <c r="BA60" s="702"/>
      <c r="BB60" s="702"/>
      <c r="BC60" s="705"/>
      <c r="BE60" s="1140"/>
      <c r="BF60" s="1141"/>
      <c r="BG60" s="1142"/>
      <c r="BH60" s="673" t="s">
        <v>46</v>
      </c>
      <c r="BI60" s="674"/>
      <c r="BJ60" s="674"/>
      <c r="BK60" s="674"/>
      <c r="BL60" s="674"/>
      <c r="BM60" s="674"/>
      <c r="BN60" s="674"/>
      <c r="BO60" s="674"/>
      <c r="BP60" s="674"/>
      <c r="BQ60" s="674"/>
      <c r="BR60" s="674"/>
      <c r="BS60" s="674"/>
      <c r="BT60" s="674"/>
      <c r="BU60" s="674"/>
      <c r="BV60" s="674"/>
      <c r="BW60" s="675"/>
      <c r="BX60" s="636"/>
      <c r="BY60" s="637"/>
      <c r="BZ60" s="637"/>
      <c r="CA60" s="637"/>
      <c r="CB60" s="637"/>
      <c r="CC60" s="637"/>
      <c r="CD60" s="637"/>
      <c r="CE60" s="637"/>
      <c r="CF60" s="637"/>
      <c r="CG60" s="637"/>
      <c r="CH60" s="637"/>
      <c r="CI60" s="642"/>
      <c r="CJ60" s="60"/>
      <c r="CK60" s="756"/>
      <c r="CL60" s="757"/>
      <c r="CM60" s="758"/>
      <c r="CN60" s="599" t="s">
        <v>151</v>
      </c>
      <c r="CO60" s="600"/>
      <c r="CP60" s="600"/>
      <c r="CQ60" s="600"/>
      <c r="CR60" s="600"/>
      <c r="CS60" s="600"/>
      <c r="CT60" s="600"/>
      <c r="CU60" s="600"/>
      <c r="CV60" s="600"/>
      <c r="CW60" s="600"/>
      <c r="CX60" s="600"/>
      <c r="CY60" s="600"/>
      <c r="CZ60" s="601"/>
      <c r="DA60" s="590" t="str">
        <f>IF(営業・農業!E34="","",営業・農業!E34)</f>
        <v/>
      </c>
      <c r="DB60" s="591"/>
      <c r="DC60" s="591"/>
      <c r="DD60" s="591"/>
      <c r="DE60" s="591"/>
      <c r="DF60" s="591"/>
      <c r="DG60" s="591"/>
      <c r="DH60" s="591"/>
      <c r="DI60" s="592"/>
      <c r="DJ60" s="756"/>
      <c r="DK60" s="757"/>
      <c r="DL60" s="758"/>
      <c r="DM60" s="946" t="str">
        <f>IF(営業・農業!C50="","",営業・農業!C50)</f>
        <v/>
      </c>
      <c r="DN60" s="947"/>
      <c r="DO60" s="947"/>
      <c r="DP60" s="947"/>
      <c r="DQ60" s="947"/>
      <c r="DR60" s="947"/>
      <c r="DS60" s="947"/>
      <c r="DT60" s="947"/>
      <c r="DU60" s="947"/>
      <c r="DV60" s="947"/>
      <c r="DW60" s="947"/>
      <c r="DX60" s="948"/>
      <c r="DY60" s="590" t="str">
        <f>IF(営業・農業!E50="","",営業・農業!E50)</f>
        <v/>
      </c>
      <c r="DZ60" s="591"/>
      <c r="EA60" s="591"/>
      <c r="EB60" s="591"/>
      <c r="EC60" s="591"/>
      <c r="ED60" s="591"/>
      <c r="EE60" s="591"/>
      <c r="EF60" s="591"/>
      <c r="EG60" s="592"/>
      <c r="EL60" s="1027"/>
      <c r="EM60" s="1028"/>
      <c r="EN60" s="1028"/>
      <c r="EO60" s="1029"/>
      <c r="EP60" s="1027"/>
      <c r="EQ60" s="1028"/>
      <c r="ER60" s="1028"/>
      <c r="ES60" s="1028"/>
      <c r="ET60" s="1029"/>
      <c r="EU60" s="982"/>
      <c r="EV60" s="983"/>
      <c r="EW60" s="983"/>
      <c r="EX60" s="983"/>
      <c r="EY60" s="1050"/>
      <c r="EZ60" s="982"/>
      <c r="FA60" s="983"/>
      <c r="FB60" s="983"/>
      <c r="FC60" s="983"/>
      <c r="FD60" s="983"/>
      <c r="FE60" s="1050"/>
      <c r="FF60" s="1053"/>
      <c r="FG60" s="1054"/>
      <c r="FH60" s="1055"/>
      <c r="FI60" s="982"/>
      <c r="FJ60" s="983"/>
      <c r="FK60" s="1050"/>
      <c r="FL60" s="982"/>
      <c r="FM60" s="983"/>
      <c r="FN60" s="476"/>
      <c r="FO60" s="476"/>
      <c r="FP60" s="477"/>
      <c r="FQ60" s="476"/>
      <c r="FR60" s="476"/>
      <c r="FS60" s="478"/>
      <c r="FU60" s="994"/>
      <c r="FV60" s="995"/>
      <c r="FW60" s="995"/>
      <c r="FX60" s="995"/>
      <c r="FY60" s="995"/>
      <c r="FZ60" s="995"/>
      <c r="GA60" s="995"/>
      <c r="GB60" s="995"/>
      <c r="GC60" s="995"/>
      <c r="GD60" s="995"/>
      <c r="GE60" s="995"/>
      <c r="GF60" s="995"/>
      <c r="GG60" s="995"/>
      <c r="GH60" s="995"/>
      <c r="GI60" s="995"/>
      <c r="GJ60" s="995"/>
      <c r="GK60" s="995"/>
      <c r="GL60" s="995"/>
      <c r="GM60" s="995"/>
      <c r="GN60" s="879"/>
      <c r="GO60" s="879"/>
      <c r="GP60" s="886"/>
      <c r="GQ60" s="886"/>
      <c r="GR60" s="480"/>
      <c r="GS60" s="480"/>
      <c r="GT60" s="480"/>
      <c r="GU60" s="480"/>
      <c r="GV60" s="480"/>
      <c r="GW60" s="480"/>
      <c r="GX60" s="480"/>
      <c r="GY60" s="480"/>
      <c r="GZ60" s="480"/>
      <c r="HA60" s="480"/>
      <c r="HB60" s="480"/>
      <c r="HC60" s="480"/>
      <c r="HD60" s="885"/>
      <c r="HE60" s="886"/>
      <c r="HF60" s="890"/>
      <c r="HG60" s="890"/>
      <c r="HH60" s="890"/>
      <c r="HI60" s="890"/>
      <c r="HJ60" s="890"/>
      <c r="HK60" s="890"/>
      <c r="HL60" s="890"/>
      <c r="HM60" s="890"/>
      <c r="HN60" s="890"/>
      <c r="HO60" s="891"/>
    </row>
    <row r="61" spans="1:223" ht="4.3499999999999996" customHeight="1" x14ac:dyDescent="0.15">
      <c r="F61" s="12"/>
      <c r="G61" s="1004" t="s">
        <v>38</v>
      </c>
      <c r="H61" s="1005"/>
      <c r="I61" s="1005"/>
      <c r="J61" s="1005"/>
      <c r="K61" s="1005"/>
      <c r="L61" s="1005"/>
      <c r="M61" s="1005"/>
      <c r="N61" s="1005"/>
      <c r="O61" s="1006"/>
      <c r="P61" s="1007" t="s">
        <v>48</v>
      </c>
      <c r="Q61" s="1008"/>
      <c r="R61" s="1008"/>
      <c r="S61" s="1008"/>
      <c r="T61" s="1008"/>
      <c r="U61" s="1008"/>
      <c r="V61" s="1008"/>
      <c r="W61" s="1008"/>
      <c r="X61" s="1008"/>
      <c r="Y61" s="1008"/>
      <c r="Z61" s="1008"/>
      <c r="AA61" s="1008"/>
      <c r="AB61" s="1008"/>
      <c r="AC61" s="1008"/>
      <c r="AD61" s="1008"/>
      <c r="AE61" s="1008"/>
      <c r="AF61" s="1008"/>
      <c r="AG61" s="1008"/>
      <c r="AH61" s="1008"/>
      <c r="AI61" s="1009"/>
      <c r="AJ61" s="1007" t="s">
        <v>49</v>
      </c>
      <c r="AK61" s="1008"/>
      <c r="AL61" s="1008"/>
      <c r="AM61" s="1008"/>
      <c r="AN61" s="1008"/>
      <c r="AO61" s="1008"/>
      <c r="AP61" s="1008"/>
      <c r="AQ61" s="1008"/>
      <c r="AR61" s="1008"/>
      <c r="AS61" s="1008"/>
      <c r="AT61" s="1008"/>
      <c r="AU61" s="1008"/>
      <c r="AV61" s="1008"/>
      <c r="AW61" s="1008"/>
      <c r="AX61" s="1008"/>
      <c r="AY61" s="1008"/>
      <c r="AZ61" s="1008"/>
      <c r="BA61" s="1008"/>
      <c r="BB61" s="1008"/>
      <c r="BC61" s="1010"/>
      <c r="BE61" s="1140"/>
      <c r="BF61" s="1141"/>
      <c r="BG61" s="1142"/>
      <c r="BH61" s="676"/>
      <c r="BI61" s="677"/>
      <c r="BJ61" s="677"/>
      <c r="BK61" s="677"/>
      <c r="BL61" s="677"/>
      <c r="BM61" s="677"/>
      <c r="BN61" s="677"/>
      <c r="BO61" s="677"/>
      <c r="BP61" s="677"/>
      <c r="BQ61" s="677"/>
      <c r="BR61" s="677"/>
      <c r="BS61" s="677"/>
      <c r="BT61" s="677"/>
      <c r="BU61" s="677"/>
      <c r="BV61" s="677"/>
      <c r="BW61" s="678"/>
      <c r="BX61" s="638"/>
      <c r="BY61" s="639"/>
      <c r="BZ61" s="639"/>
      <c r="CA61" s="639"/>
      <c r="CB61" s="639"/>
      <c r="CC61" s="639"/>
      <c r="CD61" s="639"/>
      <c r="CE61" s="639"/>
      <c r="CF61" s="639"/>
      <c r="CG61" s="639"/>
      <c r="CH61" s="639"/>
      <c r="CI61" s="642"/>
      <c r="CJ61" s="60"/>
      <c r="CK61" s="756"/>
      <c r="CL61" s="757"/>
      <c r="CM61" s="758"/>
      <c r="CN61" s="602"/>
      <c r="CO61" s="603"/>
      <c r="CP61" s="603"/>
      <c r="CQ61" s="603"/>
      <c r="CR61" s="603"/>
      <c r="CS61" s="603"/>
      <c r="CT61" s="603"/>
      <c r="CU61" s="603"/>
      <c r="CV61" s="603"/>
      <c r="CW61" s="603"/>
      <c r="CX61" s="603"/>
      <c r="CY61" s="603"/>
      <c r="CZ61" s="604"/>
      <c r="DA61" s="593"/>
      <c r="DB61" s="594"/>
      <c r="DC61" s="594"/>
      <c r="DD61" s="594"/>
      <c r="DE61" s="594"/>
      <c r="DF61" s="594"/>
      <c r="DG61" s="594"/>
      <c r="DH61" s="594"/>
      <c r="DI61" s="595"/>
      <c r="DJ61" s="756"/>
      <c r="DK61" s="757"/>
      <c r="DL61" s="758"/>
      <c r="DM61" s="949"/>
      <c r="DN61" s="950"/>
      <c r="DO61" s="950"/>
      <c r="DP61" s="950"/>
      <c r="DQ61" s="950"/>
      <c r="DR61" s="950"/>
      <c r="DS61" s="950"/>
      <c r="DT61" s="950"/>
      <c r="DU61" s="950"/>
      <c r="DV61" s="950"/>
      <c r="DW61" s="950"/>
      <c r="DX61" s="951"/>
      <c r="DY61" s="593"/>
      <c r="DZ61" s="594"/>
      <c r="EA61" s="594"/>
      <c r="EB61" s="594"/>
      <c r="EC61" s="594"/>
      <c r="ED61" s="594"/>
      <c r="EE61" s="594"/>
      <c r="EF61" s="594"/>
      <c r="EG61" s="595"/>
      <c r="EL61" s="1030"/>
      <c r="EM61" s="1031"/>
      <c r="EN61" s="1031"/>
      <c r="EO61" s="1032"/>
      <c r="EP61" s="1030"/>
      <c r="EQ61" s="1031"/>
      <c r="ER61" s="1031"/>
      <c r="ES61" s="1031"/>
      <c r="ET61" s="1032"/>
      <c r="EU61" s="984"/>
      <c r="EV61" s="985"/>
      <c r="EW61" s="985"/>
      <c r="EX61" s="985"/>
      <c r="EY61" s="1051"/>
      <c r="EZ61" s="984"/>
      <c r="FA61" s="985"/>
      <c r="FB61" s="985"/>
      <c r="FC61" s="985"/>
      <c r="FD61" s="985"/>
      <c r="FE61" s="1051"/>
      <c r="FF61" s="1056"/>
      <c r="FG61" s="1057"/>
      <c r="FH61" s="1058"/>
      <c r="FI61" s="984"/>
      <c r="FJ61" s="985"/>
      <c r="FK61" s="1051"/>
      <c r="FL61" s="984"/>
      <c r="FM61" s="985"/>
      <c r="FN61" s="988" t="s">
        <v>346</v>
      </c>
      <c r="FO61" s="989"/>
      <c r="FP61" s="984"/>
      <c r="FQ61" s="985"/>
      <c r="FR61" s="985"/>
      <c r="FS61" s="1051"/>
      <c r="FU61" s="994"/>
      <c r="FV61" s="995"/>
      <c r="FW61" s="995"/>
      <c r="FX61" s="995"/>
      <c r="FY61" s="995"/>
      <c r="FZ61" s="995"/>
      <c r="GA61" s="995"/>
      <c r="GB61" s="995"/>
      <c r="GC61" s="995"/>
      <c r="GD61" s="995"/>
      <c r="GE61" s="995"/>
      <c r="GF61" s="995"/>
      <c r="GG61" s="995"/>
      <c r="GH61" s="995"/>
      <c r="GI61" s="995"/>
      <c r="GJ61" s="995"/>
      <c r="GK61" s="995"/>
      <c r="GL61" s="995"/>
      <c r="GM61" s="995"/>
      <c r="GN61" s="886">
        <v>2</v>
      </c>
      <c r="GO61" s="886"/>
      <c r="GP61" s="886"/>
      <c r="GQ61" s="886"/>
      <c r="GR61" s="480"/>
      <c r="GS61" s="480"/>
      <c r="GT61" s="480"/>
      <c r="GU61" s="480"/>
      <c r="GV61" s="480"/>
      <c r="GW61" s="480"/>
      <c r="GX61" s="480"/>
      <c r="GY61" s="480"/>
      <c r="GZ61" s="480"/>
      <c r="HA61" s="480"/>
      <c r="HB61" s="480"/>
      <c r="HC61" s="480"/>
      <c r="HD61" s="885"/>
      <c r="HE61" s="886"/>
      <c r="HF61" s="890"/>
      <c r="HG61" s="890"/>
      <c r="HH61" s="890"/>
      <c r="HI61" s="890"/>
      <c r="HJ61" s="890"/>
      <c r="HK61" s="890"/>
      <c r="HL61" s="890"/>
      <c r="HM61" s="890"/>
      <c r="HN61" s="890"/>
      <c r="HO61" s="891"/>
    </row>
    <row r="62" spans="1:223" ht="4.3499999999999996" customHeight="1" x14ac:dyDescent="0.15">
      <c r="A62" s="1023" t="s">
        <v>199</v>
      </c>
      <c r="B62" s="1023"/>
      <c r="C62" s="1023"/>
      <c r="D62" s="1023"/>
      <c r="F62" s="12"/>
      <c r="G62" s="1004"/>
      <c r="H62" s="1005"/>
      <c r="I62" s="1005"/>
      <c r="J62" s="1005"/>
      <c r="K62" s="1005"/>
      <c r="L62" s="1005"/>
      <c r="M62" s="1005"/>
      <c r="N62" s="1005"/>
      <c r="O62" s="1006"/>
      <c r="P62" s="1001"/>
      <c r="Q62" s="1002"/>
      <c r="R62" s="1002"/>
      <c r="S62" s="1002"/>
      <c r="T62" s="1002"/>
      <c r="U62" s="1002"/>
      <c r="V62" s="1002"/>
      <c r="W62" s="1002"/>
      <c r="X62" s="1002"/>
      <c r="Y62" s="1002"/>
      <c r="Z62" s="1002"/>
      <c r="AA62" s="1002"/>
      <c r="AB62" s="1002"/>
      <c r="AC62" s="1002"/>
      <c r="AD62" s="1002"/>
      <c r="AE62" s="1002"/>
      <c r="AF62" s="1002"/>
      <c r="AG62" s="1002"/>
      <c r="AH62" s="1002"/>
      <c r="AI62" s="1003"/>
      <c r="AJ62" s="1001"/>
      <c r="AK62" s="1002"/>
      <c r="AL62" s="1002"/>
      <c r="AM62" s="1002"/>
      <c r="AN62" s="1002"/>
      <c r="AO62" s="1002"/>
      <c r="AP62" s="1002"/>
      <c r="AQ62" s="1002"/>
      <c r="AR62" s="1002"/>
      <c r="AS62" s="1002"/>
      <c r="AT62" s="1002"/>
      <c r="AU62" s="1002"/>
      <c r="AV62" s="1002"/>
      <c r="AW62" s="1002"/>
      <c r="AX62" s="1002"/>
      <c r="AY62" s="1002"/>
      <c r="AZ62" s="1002"/>
      <c r="BA62" s="1002"/>
      <c r="BB62" s="1002"/>
      <c r="BC62" s="1011"/>
      <c r="BE62" s="1140"/>
      <c r="BF62" s="1141"/>
      <c r="BG62" s="1142"/>
      <c r="BH62" s="676"/>
      <c r="BI62" s="677"/>
      <c r="BJ62" s="677"/>
      <c r="BK62" s="677"/>
      <c r="BL62" s="677"/>
      <c r="BM62" s="677"/>
      <c r="BN62" s="677"/>
      <c r="BO62" s="677"/>
      <c r="BP62" s="677"/>
      <c r="BQ62" s="677"/>
      <c r="BR62" s="677"/>
      <c r="BS62" s="677"/>
      <c r="BT62" s="677"/>
      <c r="BU62" s="677"/>
      <c r="BV62" s="677"/>
      <c r="BW62" s="678"/>
      <c r="BX62" s="638"/>
      <c r="BY62" s="639"/>
      <c r="BZ62" s="639"/>
      <c r="CA62" s="639"/>
      <c r="CB62" s="639"/>
      <c r="CC62" s="639"/>
      <c r="CD62" s="639"/>
      <c r="CE62" s="639"/>
      <c r="CF62" s="639"/>
      <c r="CG62" s="639"/>
      <c r="CH62" s="639"/>
      <c r="CI62" s="642"/>
      <c r="CJ62" s="60"/>
      <c r="CK62" s="756"/>
      <c r="CL62" s="757"/>
      <c r="CM62" s="758"/>
      <c r="CN62" s="605"/>
      <c r="CO62" s="606"/>
      <c r="CP62" s="606"/>
      <c r="CQ62" s="606"/>
      <c r="CR62" s="606"/>
      <c r="CS62" s="606"/>
      <c r="CT62" s="606"/>
      <c r="CU62" s="606"/>
      <c r="CV62" s="606"/>
      <c r="CW62" s="606"/>
      <c r="CX62" s="606"/>
      <c r="CY62" s="606"/>
      <c r="CZ62" s="607"/>
      <c r="DA62" s="596"/>
      <c r="DB62" s="597"/>
      <c r="DC62" s="597"/>
      <c r="DD62" s="597"/>
      <c r="DE62" s="597"/>
      <c r="DF62" s="597"/>
      <c r="DG62" s="597"/>
      <c r="DH62" s="597"/>
      <c r="DI62" s="598"/>
      <c r="DJ62" s="756"/>
      <c r="DK62" s="757"/>
      <c r="DL62" s="758"/>
      <c r="DM62" s="952"/>
      <c r="DN62" s="953"/>
      <c r="DO62" s="953"/>
      <c r="DP62" s="953"/>
      <c r="DQ62" s="953"/>
      <c r="DR62" s="953"/>
      <c r="DS62" s="953"/>
      <c r="DT62" s="953"/>
      <c r="DU62" s="953"/>
      <c r="DV62" s="953"/>
      <c r="DW62" s="953"/>
      <c r="DX62" s="954"/>
      <c r="DY62" s="596"/>
      <c r="DZ62" s="597"/>
      <c r="EA62" s="597"/>
      <c r="EB62" s="597"/>
      <c r="EC62" s="597"/>
      <c r="ED62" s="597"/>
      <c r="EE62" s="597"/>
      <c r="EF62" s="597"/>
      <c r="EG62" s="598"/>
      <c r="EL62" s="1030"/>
      <c r="EM62" s="1031"/>
      <c r="EN62" s="1031"/>
      <c r="EO62" s="1032"/>
      <c r="EP62" s="1030"/>
      <c r="EQ62" s="1031"/>
      <c r="ER62" s="1031"/>
      <c r="ES62" s="1031"/>
      <c r="ET62" s="1032"/>
      <c r="EU62" s="984"/>
      <c r="EV62" s="985"/>
      <c r="EW62" s="985"/>
      <c r="EX62" s="985"/>
      <c r="EY62" s="1051"/>
      <c r="EZ62" s="984"/>
      <c r="FA62" s="985"/>
      <c r="FB62" s="985"/>
      <c r="FC62" s="985"/>
      <c r="FD62" s="985"/>
      <c r="FE62" s="1051"/>
      <c r="FF62" s="1056"/>
      <c r="FG62" s="1057"/>
      <c r="FH62" s="1058"/>
      <c r="FI62" s="984"/>
      <c r="FJ62" s="985"/>
      <c r="FK62" s="1051"/>
      <c r="FL62" s="984"/>
      <c r="FM62" s="985"/>
      <c r="FN62" s="988"/>
      <c r="FO62" s="989"/>
      <c r="FP62" s="984"/>
      <c r="FQ62" s="985"/>
      <c r="FR62" s="985"/>
      <c r="FS62" s="1051"/>
      <c r="FU62" s="994"/>
      <c r="FV62" s="995"/>
      <c r="FW62" s="995"/>
      <c r="FX62" s="995"/>
      <c r="FY62" s="995"/>
      <c r="FZ62" s="995"/>
      <c r="GA62" s="995"/>
      <c r="GB62" s="995"/>
      <c r="GC62" s="995"/>
      <c r="GD62" s="995"/>
      <c r="GE62" s="995"/>
      <c r="GF62" s="995"/>
      <c r="GG62" s="995"/>
      <c r="GH62" s="995"/>
      <c r="GI62" s="995"/>
      <c r="GJ62" s="995"/>
      <c r="GK62" s="995"/>
      <c r="GL62" s="995"/>
      <c r="GM62" s="995"/>
      <c r="GN62" s="886"/>
      <c r="GO62" s="886"/>
      <c r="GP62" s="886"/>
      <c r="GQ62" s="886"/>
      <c r="GR62" s="480"/>
      <c r="GS62" s="480"/>
      <c r="GT62" s="480"/>
      <c r="GU62" s="480"/>
      <c r="GV62" s="480"/>
      <c r="GW62" s="480"/>
      <c r="GX62" s="480"/>
      <c r="GY62" s="480"/>
      <c r="GZ62" s="480"/>
      <c r="HA62" s="480"/>
      <c r="HB62" s="480"/>
      <c r="HC62" s="480"/>
      <c r="HD62" s="885"/>
      <c r="HE62" s="886"/>
      <c r="HF62" s="890"/>
      <c r="HG62" s="890"/>
      <c r="HH62" s="890"/>
      <c r="HI62" s="890"/>
      <c r="HJ62" s="890"/>
      <c r="HK62" s="890"/>
      <c r="HL62" s="890"/>
      <c r="HM62" s="890"/>
      <c r="HN62" s="890"/>
      <c r="HO62" s="891"/>
    </row>
    <row r="63" spans="1:223" ht="4.3499999999999996" customHeight="1" x14ac:dyDescent="0.15">
      <c r="A63" s="845"/>
      <c r="B63" s="845"/>
      <c r="C63" s="845"/>
      <c r="D63" s="845"/>
      <c r="F63" s="12"/>
      <c r="G63" s="1004"/>
      <c r="H63" s="1005"/>
      <c r="I63" s="1005"/>
      <c r="J63" s="1005"/>
      <c r="K63" s="1005"/>
      <c r="L63" s="1005"/>
      <c r="M63" s="1005"/>
      <c r="N63" s="1005"/>
      <c r="O63" s="1006"/>
      <c r="P63" s="1042">
        <f>SUMIF(生命保険料控除!C11:C17,"新生命保険料",生命保険料控除!D11:D17)</f>
        <v>0</v>
      </c>
      <c r="Q63" s="1043"/>
      <c r="R63" s="1043"/>
      <c r="S63" s="1043"/>
      <c r="T63" s="1043"/>
      <c r="U63" s="1043"/>
      <c r="V63" s="1043"/>
      <c r="W63" s="1043"/>
      <c r="X63" s="1043"/>
      <c r="Y63" s="1043"/>
      <c r="Z63" s="1043"/>
      <c r="AA63" s="1043"/>
      <c r="AB63" s="1043"/>
      <c r="AC63" s="1043"/>
      <c r="AD63" s="1043"/>
      <c r="AE63" s="1043"/>
      <c r="AF63" s="1043"/>
      <c r="AG63" s="1043"/>
      <c r="AH63" s="1043"/>
      <c r="AI63" s="1046" t="s">
        <v>26</v>
      </c>
      <c r="AJ63" s="1042">
        <f>SUMIF(生命保険料控除!C11:C17,"旧生命保険料",生命保険料控除!D11:D17)</f>
        <v>0</v>
      </c>
      <c r="AK63" s="1043"/>
      <c r="AL63" s="1043"/>
      <c r="AM63" s="1043"/>
      <c r="AN63" s="1043"/>
      <c r="AO63" s="1043"/>
      <c r="AP63" s="1043"/>
      <c r="AQ63" s="1043"/>
      <c r="AR63" s="1043"/>
      <c r="AS63" s="1043"/>
      <c r="AT63" s="1043"/>
      <c r="AU63" s="1043"/>
      <c r="AV63" s="1043"/>
      <c r="AW63" s="1043"/>
      <c r="AX63" s="1043"/>
      <c r="AY63" s="1043"/>
      <c r="AZ63" s="1043"/>
      <c r="BA63" s="1043"/>
      <c r="BB63" s="1043"/>
      <c r="BC63" s="730" t="s">
        <v>26</v>
      </c>
      <c r="BE63" s="1140"/>
      <c r="BF63" s="1141"/>
      <c r="BG63" s="1142"/>
      <c r="BH63" s="679"/>
      <c r="BI63" s="680"/>
      <c r="BJ63" s="680"/>
      <c r="BK63" s="680"/>
      <c r="BL63" s="680"/>
      <c r="BM63" s="680"/>
      <c r="BN63" s="680"/>
      <c r="BO63" s="680"/>
      <c r="BP63" s="680"/>
      <c r="BQ63" s="680"/>
      <c r="BR63" s="680"/>
      <c r="BS63" s="680"/>
      <c r="BT63" s="680"/>
      <c r="BU63" s="680"/>
      <c r="BV63" s="680"/>
      <c r="BW63" s="681"/>
      <c r="BX63" s="640"/>
      <c r="BY63" s="641"/>
      <c r="BZ63" s="641"/>
      <c r="CA63" s="641"/>
      <c r="CB63" s="641"/>
      <c r="CC63" s="641"/>
      <c r="CD63" s="641"/>
      <c r="CE63" s="641"/>
      <c r="CF63" s="641"/>
      <c r="CG63" s="641"/>
      <c r="CH63" s="641"/>
      <c r="CI63" s="642"/>
      <c r="CJ63" s="60"/>
      <c r="CK63" s="756"/>
      <c r="CL63" s="757"/>
      <c r="CM63" s="758"/>
      <c r="CN63" s="599" t="s">
        <v>282</v>
      </c>
      <c r="CO63" s="600"/>
      <c r="CP63" s="600"/>
      <c r="CQ63" s="600"/>
      <c r="CR63" s="600"/>
      <c r="CS63" s="600"/>
      <c r="CT63" s="600"/>
      <c r="CU63" s="600"/>
      <c r="CV63" s="600"/>
      <c r="CW63" s="600"/>
      <c r="CX63" s="600"/>
      <c r="CY63" s="600"/>
      <c r="CZ63" s="601"/>
      <c r="DA63" s="590" t="str">
        <f>IF(営業・農業!E35="","",営業・農業!E35)</f>
        <v/>
      </c>
      <c r="DB63" s="591"/>
      <c r="DC63" s="591"/>
      <c r="DD63" s="591"/>
      <c r="DE63" s="591"/>
      <c r="DF63" s="591"/>
      <c r="DG63" s="591"/>
      <c r="DH63" s="591"/>
      <c r="DI63" s="592"/>
      <c r="DJ63" s="756"/>
      <c r="DK63" s="757"/>
      <c r="DL63" s="758"/>
      <c r="DM63" s="599" t="s">
        <v>298</v>
      </c>
      <c r="DN63" s="600"/>
      <c r="DO63" s="600"/>
      <c r="DP63" s="600"/>
      <c r="DQ63" s="600"/>
      <c r="DR63" s="600"/>
      <c r="DS63" s="600"/>
      <c r="DT63" s="600"/>
      <c r="DU63" s="600"/>
      <c r="DV63" s="600"/>
      <c r="DW63" s="600"/>
      <c r="DX63" s="601"/>
      <c r="DY63" s="590">
        <f>IF(営業・農業!E51="","",営業・農業!E51)</f>
        <v>0</v>
      </c>
      <c r="DZ63" s="591"/>
      <c r="EA63" s="591"/>
      <c r="EB63" s="591"/>
      <c r="EC63" s="591"/>
      <c r="ED63" s="591"/>
      <c r="EE63" s="591"/>
      <c r="EF63" s="591"/>
      <c r="EG63" s="592"/>
      <c r="EL63" s="1033"/>
      <c r="EM63" s="1034"/>
      <c r="EN63" s="1034"/>
      <c r="EO63" s="1035"/>
      <c r="EP63" s="1033"/>
      <c r="EQ63" s="1034"/>
      <c r="ER63" s="1034"/>
      <c r="ES63" s="1034"/>
      <c r="ET63" s="1035"/>
      <c r="EU63" s="986"/>
      <c r="EV63" s="987"/>
      <c r="EW63" s="987"/>
      <c r="EX63" s="987"/>
      <c r="EY63" s="1052"/>
      <c r="EZ63" s="986"/>
      <c r="FA63" s="987"/>
      <c r="FB63" s="987"/>
      <c r="FC63" s="987"/>
      <c r="FD63" s="987"/>
      <c r="FE63" s="1052"/>
      <c r="FF63" s="1059"/>
      <c r="FG63" s="1060"/>
      <c r="FH63" s="1061"/>
      <c r="FI63" s="986"/>
      <c r="FJ63" s="987"/>
      <c r="FK63" s="1052"/>
      <c r="FL63" s="986"/>
      <c r="FM63" s="987"/>
      <c r="FN63" s="990"/>
      <c r="FO63" s="991"/>
      <c r="FP63" s="986"/>
      <c r="FQ63" s="987"/>
      <c r="FR63" s="987"/>
      <c r="FS63" s="1052"/>
      <c r="FU63" s="996"/>
      <c r="FV63" s="997"/>
      <c r="FW63" s="997"/>
      <c r="FX63" s="997"/>
      <c r="FY63" s="997"/>
      <c r="FZ63" s="997"/>
      <c r="GA63" s="997"/>
      <c r="GB63" s="997"/>
      <c r="GC63" s="997"/>
      <c r="GD63" s="997"/>
      <c r="GE63" s="997"/>
      <c r="GF63" s="997"/>
      <c r="GG63" s="997"/>
      <c r="GH63" s="997"/>
      <c r="GI63" s="997"/>
      <c r="GJ63" s="997"/>
      <c r="GK63" s="997"/>
      <c r="GL63" s="997"/>
      <c r="GM63" s="997"/>
      <c r="GN63" s="879"/>
      <c r="GO63" s="879"/>
      <c r="GP63" s="879"/>
      <c r="GQ63" s="879"/>
      <c r="GR63" s="481"/>
      <c r="GS63" s="481"/>
      <c r="GT63" s="481"/>
      <c r="GU63" s="481"/>
      <c r="GV63" s="481"/>
      <c r="GW63" s="481"/>
      <c r="GX63" s="481"/>
      <c r="GY63" s="481"/>
      <c r="GZ63" s="481"/>
      <c r="HA63" s="481"/>
      <c r="HB63" s="481"/>
      <c r="HC63" s="481"/>
      <c r="HD63" s="878"/>
      <c r="HE63" s="879"/>
      <c r="HF63" s="892"/>
      <c r="HG63" s="892"/>
      <c r="HH63" s="892"/>
      <c r="HI63" s="892"/>
      <c r="HJ63" s="892"/>
      <c r="HK63" s="892"/>
      <c r="HL63" s="892"/>
      <c r="HM63" s="892"/>
      <c r="HN63" s="892"/>
      <c r="HO63" s="893"/>
    </row>
    <row r="64" spans="1:223" ht="4.3499999999999996" customHeight="1" x14ac:dyDescent="0.15">
      <c r="A64" s="1048"/>
      <c r="B64" s="1048"/>
      <c r="C64" s="1048"/>
      <c r="D64" s="1048"/>
      <c r="F64" s="12"/>
      <c r="G64" s="1004"/>
      <c r="H64" s="1005"/>
      <c r="I64" s="1005"/>
      <c r="J64" s="1005"/>
      <c r="K64" s="1005"/>
      <c r="L64" s="1005"/>
      <c r="M64" s="1005"/>
      <c r="N64" s="1005"/>
      <c r="O64" s="1006"/>
      <c r="P64" s="1044"/>
      <c r="Q64" s="1045"/>
      <c r="R64" s="1045"/>
      <c r="S64" s="1045"/>
      <c r="T64" s="1045"/>
      <c r="U64" s="1045"/>
      <c r="V64" s="1045"/>
      <c r="W64" s="1045"/>
      <c r="X64" s="1045"/>
      <c r="Y64" s="1045"/>
      <c r="Z64" s="1045"/>
      <c r="AA64" s="1045"/>
      <c r="AB64" s="1045"/>
      <c r="AC64" s="1045"/>
      <c r="AD64" s="1045"/>
      <c r="AE64" s="1045"/>
      <c r="AF64" s="1045"/>
      <c r="AG64" s="1045"/>
      <c r="AH64" s="1045"/>
      <c r="AI64" s="1047"/>
      <c r="AJ64" s="1044"/>
      <c r="AK64" s="1045"/>
      <c r="AL64" s="1045"/>
      <c r="AM64" s="1045"/>
      <c r="AN64" s="1045"/>
      <c r="AO64" s="1045"/>
      <c r="AP64" s="1045"/>
      <c r="AQ64" s="1045"/>
      <c r="AR64" s="1045"/>
      <c r="AS64" s="1045"/>
      <c r="AT64" s="1045"/>
      <c r="AU64" s="1045"/>
      <c r="AV64" s="1045"/>
      <c r="AW64" s="1045"/>
      <c r="AX64" s="1045"/>
      <c r="AY64" s="1045"/>
      <c r="AZ64" s="1045"/>
      <c r="BA64" s="1045"/>
      <c r="BB64" s="1045"/>
      <c r="BC64" s="704"/>
      <c r="BE64" s="1140"/>
      <c r="BF64" s="1141"/>
      <c r="BG64" s="1142"/>
      <c r="BH64" s="673" t="s">
        <v>54</v>
      </c>
      <c r="BI64" s="674"/>
      <c r="BJ64" s="674"/>
      <c r="BK64" s="674"/>
      <c r="BL64" s="674"/>
      <c r="BM64" s="674"/>
      <c r="BN64" s="674"/>
      <c r="BO64" s="674"/>
      <c r="BP64" s="674"/>
      <c r="BQ64" s="674"/>
      <c r="BR64" s="674"/>
      <c r="BS64" s="674"/>
      <c r="BT64" s="674"/>
      <c r="BU64" s="674"/>
      <c r="BV64" s="674"/>
      <c r="BW64" s="675"/>
      <c r="BX64" s="713">
        <f>IF(給与!D38="","",給与!D38)</f>
        <v>0</v>
      </c>
      <c r="BY64" s="714"/>
      <c r="BZ64" s="714"/>
      <c r="CA64" s="714"/>
      <c r="CB64" s="714"/>
      <c r="CC64" s="714"/>
      <c r="CD64" s="714"/>
      <c r="CE64" s="714"/>
      <c r="CF64" s="714"/>
      <c r="CG64" s="714"/>
      <c r="CH64" s="714"/>
      <c r="CI64" s="642"/>
      <c r="CJ64" s="60"/>
      <c r="CK64" s="756"/>
      <c r="CL64" s="757"/>
      <c r="CM64" s="758"/>
      <c r="CN64" s="602"/>
      <c r="CO64" s="603"/>
      <c r="CP64" s="603"/>
      <c r="CQ64" s="603"/>
      <c r="CR64" s="603"/>
      <c r="CS64" s="603"/>
      <c r="CT64" s="603"/>
      <c r="CU64" s="603"/>
      <c r="CV64" s="603"/>
      <c r="CW64" s="603"/>
      <c r="CX64" s="603"/>
      <c r="CY64" s="603"/>
      <c r="CZ64" s="604"/>
      <c r="DA64" s="593"/>
      <c r="DB64" s="594"/>
      <c r="DC64" s="594"/>
      <c r="DD64" s="594"/>
      <c r="DE64" s="594"/>
      <c r="DF64" s="594"/>
      <c r="DG64" s="594"/>
      <c r="DH64" s="594"/>
      <c r="DI64" s="595"/>
      <c r="DJ64" s="756"/>
      <c r="DK64" s="757"/>
      <c r="DL64" s="758"/>
      <c r="DM64" s="602"/>
      <c r="DN64" s="603"/>
      <c r="DO64" s="603"/>
      <c r="DP64" s="603"/>
      <c r="DQ64" s="603"/>
      <c r="DR64" s="603"/>
      <c r="DS64" s="603"/>
      <c r="DT64" s="603"/>
      <c r="DU64" s="603"/>
      <c r="DV64" s="603"/>
      <c r="DW64" s="603"/>
      <c r="DX64" s="604"/>
      <c r="DY64" s="593"/>
      <c r="DZ64" s="594"/>
      <c r="EA64" s="594"/>
      <c r="EB64" s="594"/>
      <c r="EC64" s="594"/>
      <c r="ED64" s="594"/>
      <c r="EE64" s="594"/>
      <c r="EF64" s="594"/>
      <c r="EG64" s="595"/>
      <c r="EL64" s="1027"/>
      <c r="EM64" s="1028"/>
      <c r="EN64" s="1028"/>
      <c r="EO64" s="1029"/>
      <c r="EP64" s="1027"/>
      <c r="EQ64" s="1028"/>
      <c r="ER64" s="1028"/>
      <c r="ES64" s="1028"/>
      <c r="ET64" s="1029"/>
      <c r="EU64" s="982"/>
      <c r="EV64" s="983"/>
      <c r="EW64" s="983"/>
      <c r="EX64" s="983"/>
      <c r="EY64" s="1050"/>
      <c r="EZ64" s="982"/>
      <c r="FA64" s="983"/>
      <c r="FB64" s="983"/>
      <c r="FC64" s="983"/>
      <c r="FD64" s="983"/>
      <c r="FE64" s="1050"/>
      <c r="FF64" s="1053"/>
      <c r="FG64" s="1054"/>
      <c r="FH64" s="1055"/>
      <c r="FI64" s="982"/>
      <c r="FJ64" s="983"/>
      <c r="FK64" s="1050"/>
      <c r="FL64" s="982"/>
      <c r="FM64" s="983"/>
      <c r="FN64" s="476"/>
      <c r="FO64" s="476"/>
      <c r="FP64" s="477"/>
      <c r="FQ64" s="476"/>
      <c r="FR64" s="476"/>
      <c r="FS64" s="478"/>
    </row>
    <row r="65" spans="1:247" ht="4.3499999999999996" customHeight="1" x14ac:dyDescent="0.15">
      <c r="A65" s="1048"/>
      <c r="B65" s="1048"/>
      <c r="C65" s="1048"/>
      <c r="D65" s="1048"/>
      <c r="F65" s="12"/>
      <c r="G65" s="789" t="s">
        <v>56</v>
      </c>
      <c r="H65" s="694"/>
      <c r="I65" s="694"/>
      <c r="J65" s="694"/>
      <c r="K65" s="694"/>
      <c r="L65" s="694"/>
      <c r="M65" s="694"/>
      <c r="N65" s="694"/>
      <c r="O65" s="728"/>
      <c r="P65" s="1044"/>
      <c r="Q65" s="1045"/>
      <c r="R65" s="1045"/>
      <c r="S65" s="1045"/>
      <c r="T65" s="1045"/>
      <c r="U65" s="1045"/>
      <c r="V65" s="1045"/>
      <c r="W65" s="1045"/>
      <c r="X65" s="1045"/>
      <c r="Y65" s="1045"/>
      <c r="Z65" s="1045"/>
      <c r="AA65" s="1045"/>
      <c r="AB65" s="1045"/>
      <c r="AC65" s="1045"/>
      <c r="AD65" s="1045"/>
      <c r="AE65" s="1045"/>
      <c r="AF65" s="1045"/>
      <c r="AG65" s="1045"/>
      <c r="AH65" s="1045"/>
      <c r="AI65" s="1047"/>
      <c r="AJ65" s="1044"/>
      <c r="AK65" s="1045"/>
      <c r="AL65" s="1045"/>
      <c r="AM65" s="1045"/>
      <c r="AN65" s="1045"/>
      <c r="AO65" s="1045"/>
      <c r="AP65" s="1045"/>
      <c r="AQ65" s="1045"/>
      <c r="AR65" s="1045"/>
      <c r="AS65" s="1045"/>
      <c r="AT65" s="1045"/>
      <c r="AU65" s="1045"/>
      <c r="AV65" s="1045"/>
      <c r="AW65" s="1045"/>
      <c r="AX65" s="1045"/>
      <c r="AY65" s="1045"/>
      <c r="AZ65" s="1045"/>
      <c r="BA65" s="1045"/>
      <c r="BB65" s="1045"/>
      <c r="BC65" s="704"/>
      <c r="BE65" s="1140"/>
      <c r="BF65" s="1141"/>
      <c r="BG65" s="1142"/>
      <c r="BH65" s="676"/>
      <c r="BI65" s="677"/>
      <c r="BJ65" s="677"/>
      <c r="BK65" s="677"/>
      <c r="BL65" s="677"/>
      <c r="BM65" s="677"/>
      <c r="BN65" s="677"/>
      <c r="BO65" s="677"/>
      <c r="BP65" s="677"/>
      <c r="BQ65" s="677"/>
      <c r="BR65" s="677"/>
      <c r="BS65" s="677"/>
      <c r="BT65" s="677"/>
      <c r="BU65" s="677"/>
      <c r="BV65" s="677"/>
      <c r="BW65" s="678"/>
      <c r="BX65" s="715"/>
      <c r="BY65" s="716"/>
      <c r="BZ65" s="716"/>
      <c r="CA65" s="716"/>
      <c r="CB65" s="716"/>
      <c r="CC65" s="716"/>
      <c r="CD65" s="716"/>
      <c r="CE65" s="716"/>
      <c r="CF65" s="716"/>
      <c r="CG65" s="716"/>
      <c r="CH65" s="716"/>
      <c r="CI65" s="642"/>
      <c r="CJ65" s="60"/>
      <c r="CK65" s="756"/>
      <c r="CL65" s="757"/>
      <c r="CM65" s="758"/>
      <c r="CN65" s="602"/>
      <c r="CO65" s="603"/>
      <c r="CP65" s="603"/>
      <c r="CQ65" s="603"/>
      <c r="CR65" s="603"/>
      <c r="CS65" s="603"/>
      <c r="CT65" s="603"/>
      <c r="CU65" s="603"/>
      <c r="CV65" s="603"/>
      <c r="CW65" s="603"/>
      <c r="CX65" s="603"/>
      <c r="CY65" s="603"/>
      <c r="CZ65" s="604"/>
      <c r="DA65" s="593"/>
      <c r="DB65" s="594"/>
      <c r="DC65" s="594"/>
      <c r="DD65" s="594"/>
      <c r="DE65" s="594"/>
      <c r="DF65" s="594"/>
      <c r="DG65" s="594"/>
      <c r="DH65" s="594"/>
      <c r="DI65" s="595"/>
      <c r="DJ65" s="756"/>
      <c r="DK65" s="757"/>
      <c r="DL65" s="758"/>
      <c r="DM65" s="605"/>
      <c r="DN65" s="606"/>
      <c r="DO65" s="606"/>
      <c r="DP65" s="606"/>
      <c r="DQ65" s="606"/>
      <c r="DR65" s="606"/>
      <c r="DS65" s="606"/>
      <c r="DT65" s="606"/>
      <c r="DU65" s="606"/>
      <c r="DV65" s="606"/>
      <c r="DW65" s="606"/>
      <c r="DX65" s="607"/>
      <c r="DY65" s="596"/>
      <c r="DZ65" s="597"/>
      <c r="EA65" s="597"/>
      <c r="EB65" s="597"/>
      <c r="EC65" s="597"/>
      <c r="ED65" s="597"/>
      <c r="EE65" s="597"/>
      <c r="EF65" s="597"/>
      <c r="EG65" s="598"/>
      <c r="EL65" s="1030"/>
      <c r="EM65" s="1031"/>
      <c r="EN65" s="1031"/>
      <c r="EO65" s="1032"/>
      <c r="EP65" s="1030"/>
      <c r="EQ65" s="1031"/>
      <c r="ER65" s="1031"/>
      <c r="ES65" s="1031"/>
      <c r="ET65" s="1032"/>
      <c r="EU65" s="984"/>
      <c r="EV65" s="985"/>
      <c r="EW65" s="985"/>
      <c r="EX65" s="985"/>
      <c r="EY65" s="1051"/>
      <c r="EZ65" s="984"/>
      <c r="FA65" s="985"/>
      <c r="FB65" s="985"/>
      <c r="FC65" s="985"/>
      <c r="FD65" s="985"/>
      <c r="FE65" s="1051"/>
      <c r="FF65" s="1056"/>
      <c r="FG65" s="1057"/>
      <c r="FH65" s="1058"/>
      <c r="FI65" s="984"/>
      <c r="FJ65" s="985"/>
      <c r="FK65" s="1051"/>
      <c r="FL65" s="984"/>
      <c r="FM65" s="985"/>
      <c r="FN65" s="988" t="s">
        <v>346</v>
      </c>
      <c r="FO65" s="989"/>
      <c r="FP65" s="984"/>
      <c r="FQ65" s="985"/>
      <c r="FR65" s="985"/>
      <c r="FS65" s="1051"/>
    </row>
    <row r="66" spans="1:247" ht="4.3499999999999996" customHeight="1" x14ac:dyDescent="0.15">
      <c r="A66" s="1048"/>
      <c r="B66" s="1048"/>
      <c r="C66" s="1048"/>
      <c r="D66" s="1048"/>
      <c r="F66" s="12"/>
      <c r="G66" s="789"/>
      <c r="H66" s="694"/>
      <c r="I66" s="694"/>
      <c r="J66" s="694"/>
      <c r="K66" s="694"/>
      <c r="L66" s="694"/>
      <c r="M66" s="694"/>
      <c r="N66" s="694"/>
      <c r="O66" s="728"/>
      <c r="P66" s="998" t="s">
        <v>57</v>
      </c>
      <c r="Q66" s="999"/>
      <c r="R66" s="999"/>
      <c r="S66" s="999"/>
      <c r="T66" s="999"/>
      <c r="U66" s="999"/>
      <c r="V66" s="999"/>
      <c r="W66" s="999"/>
      <c r="X66" s="999"/>
      <c r="Y66" s="999"/>
      <c r="Z66" s="999"/>
      <c r="AA66" s="999"/>
      <c r="AB66" s="999"/>
      <c r="AC66" s="999"/>
      <c r="AD66" s="999"/>
      <c r="AE66" s="999"/>
      <c r="AF66" s="999"/>
      <c r="AG66" s="999"/>
      <c r="AH66" s="999"/>
      <c r="AI66" s="1000"/>
      <c r="AJ66" s="998" t="s">
        <v>58</v>
      </c>
      <c r="AK66" s="999"/>
      <c r="AL66" s="999"/>
      <c r="AM66" s="999"/>
      <c r="AN66" s="999"/>
      <c r="AO66" s="999"/>
      <c r="AP66" s="999"/>
      <c r="AQ66" s="999"/>
      <c r="AR66" s="999"/>
      <c r="AS66" s="999"/>
      <c r="AT66" s="999"/>
      <c r="AU66" s="999"/>
      <c r="AV66" s="999"/>
      <c r="AW66" s="999"/>
      <c r="AX66" s="999"/>
      <c r="AY66" s="999"/>
      <c r="AZ66" s="999"/>
      <c r="BA66" s="999"/>
      <c r="BB66" s="999"/>
      <c r="BC66" s="1076"/>
      <c r="BE66" s="1140"/>
      <c r="BF66" s="1141"/>
      <c r="BG66" s="1142"/>
      <c r="BH66" s="676"/>
      <c r="BI66" s="677"/>
      <c r="BJ66" s="677"/>
      <c r="BK66" s="677"/>
      <c r="BL66" s="677"/>
      <c r="BM66" s="677"/>
      <c r="BN66" s="677"/>
      <c r="BO66" s="677"/>
      <c r="BP66" s="677"/>
      <c r="BQ66" s="677"/>
      <c r="BR66" s="677"/>
      <c r="BS66" s="677"/>
      <c r="BT66" s="677"/>
      <c r="BU66" s="677"/>
      <c r="BV66" s="677"/>
      <c r="BW66" s="678"/>
      <c r="BX66" s="715"/>
      <c r="BY66" s="716"/>
      <c r="BZ66" s="716"/>
      <c r="CA66" s="716"/>
      <c r="CB66" s="716"/>
      <c r="CC66" s="716"/>
      <c r="CD66" s="716"/>
      <c r="CE66" s="716"/>
      <c r="CF66" s="716"/>
      <c r="CG66" s="716"/>
      <c r="CH66" s="716"/>
      <c r="CI66" s="642"/>
      <c r="CJ66" s="60"/>
      <c r="CK66" s="1049" t="s">
        <v>263</v>
      </c>
      <c r="CL66" s="1049"/>
      <c r="CM66" s="1049"/>
      <c r="CN66" s="1049"/>
      <c r="CO66" s="1049"/>
      <c r="CP66" s="1049"/>
      <c r="CQ66" s="1049"/>
      <c r="CR66" s="1049"/>
      <c r="CS66" s="1049"/>
      <c r="CT66" s="1049"/>
      <c r="CU66" s="1049"/>
      <c r="CV66" s="1049"/>
      <c r="CW66" s="1049"/>
      <c r="CX66" s="1049"/>
      <c r="CY66" s="1049"/>
      <c r="CZ66" s="1049"/>
      <c r="DA66" s="1049"/>
      <c r="DB66" s="1049"/>
      <c r="DC66" s="1049"/>
      <c r="DD66" s="1049"/>
      <c r="DE66" s="1049"/>
      <c r="DF66" s="1049"/>
      <c r="DG66" s="1049"/>
      <c r="DH66" s="1049"/>
      <c r="DI66" s="1049"/>
      <c r="DJ66" s="1049"/>
      <c r="DK66" s="1049"/>
      <c r="DL66" s="1049"/>
      <c r="DM66" s="591">
        <f>IF(営業・農業!E53="","",営業・農業!E53)</f>
        <v>0</v>
      </c>
      <c r="DN66" s="591"/>
      <c r="DO66" s="591"/>
      <c r="DP66" s="591"/>
      <c r="DQ66" s="591"/>
      <c r="DR66" s="591"/>
      <c r="DS66" s="591"/>
      <c r="DT66" s="591"/>
      <c r="DU66" s="591"/>
      <c r="DV66" s="591"/>
      <c r="DW66" s="591"/>
      <c r="DX66" s="591"/>
      <c r="DY66" s="591"/>
      <c r="DZ66" s="591"/>
      <c r="EA66" s="591"/>
      <c r="EB66" s="591"/>
      <c r="EC66" s="591"/>
      <c r="ED66" s="591"/>
      <c r="EE66" s="591"/>
      <c r="EF66" s="591"/>
      <c r="EG66" s="592"/>
      <c r="EL66" s="1030"/>
      <c r="EM66" s="1031"/>
      <c r="EN66" s="1031"/>
      <c r="EO66" s="1032"/>
      <c r="EP66" s="1030"/>
      <c r="EQ66" s="1031"/>
      <c r="ER66" s="1031"/>
      <c r="ES66" s="1031"/>
      <c r="ET66" s="1032"/>
      <c r="EU66" s="984"/>
      <c r="EV66" s="985"/>
      <c r="EW66" s="985"/>
      <c r="EX66" s="985"/>
      <c r="EY66" s="1051"/>
      <c r="EZ66" s="984"/>
      <c r="FA66" s="985"/>
      <c r="FB66" s="985"/>
      <c r="FC66" s="985"/>
      <c r="FD66" s="985"/>
      <c r="FE66" s="1051"/>
      <c r="FF66" s="1056"/>
      <c r="FG66" s="1057"/>
      <c r="FH66" s="1058"/>
      <c r="FI66" s="984"/>
      <c r="FJ66" s="985"/>
      <c r="FK66" s="1051"/>
      <c r="FL66" s="984"/>
      <c r="FM66" s="985"/>
      <c r="FN66" s="988"/>
      <c r="FO66" s="989"/>
      <c r="FP66" s="984"/>
      <c r="FQ66" s="985"/>
      <c r="FR66" s="985"/>
      <c r="FS66" s="1051"/>
    </row>
    <row r="67" spans="1:247" ht="4.3499999999999996" customHeight="1" x14ac:dyDescent="0.15">
      <c r="A67" s="1048"/>
      <c r="B67" s="1048"/>
      <c r="C67" s="1048"/>
      <c r="D67" s="1048"/>
      <c r="F67" s="12"/>
      <c r="G67" s="789"/>
      <c r="H67" s="694"/>
      <c r="I67" s="694"/>
      <c r="J67" s="694"/>
      <c r="K67" s="694"/>
      <c r="L67" s="694"/>
      <c r="M67" s="694"/>
      <c r="N67" s="694"/>
      <c r="O67" s="728"/>
      <c r="P67" s="1001"/>
      <c r="Q67" s="1002"/>
      <c r="R67" s="1002"/>
      <c r="S67" s="1002"/>
      <c r="T67" s="1002"/>
      <c r="U67" s="1002"/>
      <c r="V67" s="1002"/>
      <c r="W67" s="1002"/>
      <c r="X67" s="1002"/>
      <c r="Y67" s="1002"/>
      <c r="Z67" s="1002"/>
      <c r="AA67" s="1002"/>
      <c r="AB67" s="1002"/>
      <c r="AC67" s="1002"/>
      <c r="AD67" s="1002"/>
      <c r="AE67" s="1002"/>
      <c r="AF67" s="1002"/>
      <c r="AG67" s="1002"/>
      <c r="AH67" s="1002"/>
      <c r="AI67" s="1003"/>
      <c r="AJ67" s="1001"/>
      <c r="AK67" s="1002"/>
      <c r="AL67" s="1002"/>
      <c r="AM67" s="1002"/>
      <c r="AN67" s="1002"/>
      <c r="AO67" s="1002"/>
      <c r="AP67" s="1002"/>
      <c r="AQ67" s="1002"/>
      <c r="AR67" s="1002"/>
      <c r="AS67" s="1002"/>
      <c r="AT67" s="1002"/>
      <c r="AU67" s="1002"/>
      <c r="AV67" s="1002"/>
      <c r="AW67" s="1002"/>
      <c r="AX67" s="1002"/>
      <c r="AY67" s="1002"/>
      <c r="AZ67" s="1002"/>
      <c r="BA67" s="1002"/>
      <c r="BB67" s="1002"/>
      <c r="BC67" s="1011"/>
      <c r="BE67" s="1140"/>
      <c r="BF67" s="1141"/>
      <c r="BG67" s="1142"/>
      <c r="BH67" s="679"/>
      <c r="BI67" s="680"/>
      <c r="BJ67" s="680"/>
      <c r="BK67" s="680"/>
      <c r="BL67" s="680"/>
      <c r="BM67" s="680"/>
      <c r="BN67" s="680"/>
      <c r="BO67" s="680"/>
      <c r="BP67" s="680"/>
      <c r="BQ67" s="680"/>
      <c r="BR67" s="680"/>
      <c r="BS67" s="680"/>
      <c r="BT67" s="680"/>
      <c r="BU67" s="680"/>
      <c r="BV67" s="680"/>
      <c r="BW67" s="681"/>
      <c r="BX67" s="717"/>
      <c r="BY67" s="718"/>
      <c r="BZ67" s="718"/>
      <c r="CA67" s="718"/>
      <c r="CB67" s="718"/>
      <c r="CC67" s="718"/>
      <c r="CD67" s="718"/>
      <c r="CE67" s="718"/>
      <c r="CF67" s="718"/>
      <c r="CG67" s="718"/>
      <c r="CH67" s="718"/>
      <c r="CI67" s="642"/>
      <c r="CJ67" s="60"/>
      <c r="CK67" s="1049"/>
      <c r="CL67" s="1049"/>
      <c r="CM67" s="1049"/>
      <c r="CN67" s="1049"/>
      <c r="CO67" s="1049"/>
      <c r="CP67" s="1049"/>
      <c r="CQ67" s="1049"/>
      <c r="CR67" s="1049"/>
      <c r="CS67" s="1049"/>
      <c r="CT67" s="1049"/>
      <c r="CU67" s="1049"/>
      <c r="CV67" s="1049"/>
      <c r="CW67" s="1049"/>
      <c r="CX67" s="1049"/>
      <c r="CY67" s="1049"/>
      <c r="CZ67" s="1049"/>
      <c r="DA67" s="1049"/>
      <c r="DB67" s="1049"/>
      <c r="DC67" s="1049"/>
      <c r="DD67" s="1049"/>
      <c r="DE67" s="1049"/>
      <c r="DF67" s="1049"/>
      <c r="DG67" s="1049"/>
      <c r="DH67" s="1049"/>
      <c r="DI67" s="1049"/>
      <c r="DJ67" s="1049"/>
      <c r="DK67" s="1049"/>
      <c r="DL67" s="1049"/>
      <c r="DM67" s="594"/>
      <c r="DN67" s="594"/>
      <c r="DO67" s="594"/>
      <c r="DP67" s="594"/>
      <c r="DQ67" s="594"/>
      <c r="DR67" s="594"/>
      <c r="DS67" s="594"/>
      <c r="DT67" s="594"/>
      <c r="DU67" s="594"/>
      <c r="DV67" s="594"/>
      <c r="DW67" s="594"/>
      <c r="DX67" s="594"/>
      <c r="DY67" s="594"/>
      <c r="DZ67" s="594"/>
      <c r="EA67" s="594"/>
      <c r="EB67" s="594"/>
      <c r="EC67" s="594"/>
      <c r="ED67" s="594"/>
      <c r="EE67" s="594"/>
      <c r="EF67" s="594"/>
      <c r="EG67" s="595"/>
      <c r="EL67" s="1033"/>
      <c r="EM67" s="1034"/>
      <c r="EN67" s="1034"/>
      <c r="EO67" s="1035"/>
      <c r="EP67" s="1033"/>
      <c r="EQ67" s="1034"/>
      <c r="ER67" s="1034"/>
      <c r="ES67" s="1034"/>
      <c r="ET67" s="1035"/>
      <c r="EU67" s="986"/>
      <c r="EV67" s="987"/>
      <c r="EW67" s="987"/>
      <c r="EX67" s="987"/>
      <c r="EY67" s="1052"/>
      <c r="EZ67" s="986"/>
      <c r="FA67" s="987"/>
      <c r="FB67" s="987"/>
      <c r="FC67" s="987"/>
      <c r="FD67" s="987"/>
      <c r="FE67" s="1052"/>
      <c r="FF67" s="1059"/>
      <c r="FG67" s="1060"/>
      <c r="FH67" s="1061"/>
      <c r="FI67" s="986"/>
      <c r="FJ67" s="987"/>
      <c r="FK67" s="1052"/>
      <c r="FL67" s="986"/>
      <c r="FM67" s="987"/>
      <c r="FN67" s="990"/>
      <c r="FO67" s="991"/>
      <c r="FP67" s="986"/>
      <c r="FQ67" s="987"/>
      <c r="FR67" s="987"/>
      <c r="FS67" s="1052"/>
      <c r="FU67" s="736" t="s">
        <v>366</v>
      </c>
      <c r="FV67" s="736"/>
      <c r="FW67" s="736"/>
      <c r="FX67" s="736"/>
      <c r="FY67" s="736"/>
      <c r="FZ67" s="736"/>
      <c r="GA67" s="736"/>
      <c r="GB67" s="736"/>
      <c r="GC67" s="736"/>
      <c r="GD67" s="736"/>
      <c r="GE67" s="736"/>
      <c r="GF67" s="736"/>
      <c r="GG67" s="736"/>
      <c r="GH67" s="736"/>
      <c r="GI67" s="736"/>
      <c r="GJ67" s="736"/>
      <c r="GK67" s="736"/>
      <c r="GL67" s="736"/>
      <c r="GM67" s="736"/>
      <c r="GN67" s="736"/>
      <c r="GO67" s="736"/>
      <c r="GP67" s="736"/>
      <c r="GQ67" s="736"/>
      <c r="GR67" s="736"/>
      <c r="GS67" s="736"/>
      <c r="GT67" s="736"/>
      <c r="GU67" s="736"/>
      <c r="GV67" s="736"/>
      <c r="GW67" s="736"/>
      <c r="GX67" s="736"/>
      <c r="GY67" s="736"/>
      <c r="GZ67" s="736"/>
      <c r="HA67" s="736"/>
      <c r="HB67" s="736"/>
      <c r="HC67" s="736"/>
      <c r="HD67" s="736"/>
      <c r="HE67" s="736"/>
      <c r="HF67" s="736"/>
      <c r="HG67" s="736"/>
      <c r="HH67" s="736"/>
      <c r="HI67" s="736"/>
      <c r="HJ67" s="736"/>
      <c r="HK67" s="736"/>
      <c r="HL67" s="736"/>
      <c r="HM67" s="736"/>
      <c r="HN67" s="736"/>
      <c r="HO67" s="736"/>
      <c r="HP67" s="736"/>
      <c r="HQ67" s="736"/>
    </row>
    <row r="68" spans="1:247" ht="4.3499999999999996" customHeight="1" x14ac:dyDescent="0.15">
      <c r="A68" s="1048"/>
      <c r="B68" s="1048"/>
      <c r="C68" s="1048"/>
      <c r="D68" s="1048"/>
      <c r="F68" s="12"/>
      <c r="G68" s="789"/>
      <c r="H68" s="694"/>
      <c r="I68" s="694"/>
      <c r="J68" s="694"/>
      <c r="K68" s="694"/>
      <c r="L68" s="694"/>
      <c r="M68" s="694"/>
      <c r="N68" s="694"/>
      <c r="O68" s="728"/>
      <c r="P68" s="1042">
        <f>SUMIF(生命保険料控除!C11:C17,"新個人年金保険料",生命保険料控除!D11:D17)</f>
        <v>0</v>
      </c>
      <c r="Q68" s="1043"/>
      <c r="R68" s="1043"/>
      <c r="S68" s="1043"/>
      <c r="T68" s="1043"/>
      <c r="U68" s="1043"/>
      <c r="V68" s="1043"/>
      <c r="W68" s="1043"/>
      <c r="X68" s="1043"/>
      <c r="Y68" s="1043"/>
      <c r="Z68" s="1043"/>
      <c r="AA68" s="1043"/>
      <c r="AB68" s="1043"/>
      <c r="AC68" s="1043"/>
      <c r="AD68" s="1043"/>
      <c r="AE68" s="1043"/>
      <c r="AF68" s="1043"/>
      <c r="AG68" s="1043"/>
      <c r="AH68" s="1043"/>
      <c r="AI68" s="1046" t="s">
        <v>26</v>
      </c>
      <c r="AJ68" s="1042">
        <f>SUMIF(生命保険料控除!C11:C17,"旧個人年金保険料",生命保険料控除!D11:D17)</f>
        <v>0</v>
      </c>
      <c r="AK68" s="1043"/>
      <c r="AL68" s="1043"/>
      <c r="AM68" s="1043"/>
      <c r="AN68" s="1043"/>
      <c r="AO68" s="1043"/>
      <c r="AP68" s="1043"/>
      <c r="AQ68" s="1043"/>
      <c r="AR68" s="1043"/>
      <c r="AS68" s="1043"/>
      <c r="AT68" s="1043"/>
      <c r="AU68" s="1043"/>
      <c r="AV68" s="1043"/>
      <c r="AW68" s="1043"/>
      <c r="AX68" s="1043"/>
      <c r="AY68" s="1043"/>
      <c r="AZ68" s="1043"/>
      <c r="BA68" s="1043"/>
      <c r="BB68" s="1043"/>
      <c r="BC68" s="730" t="s">
        <v>26</v>
      </c>
      <c r="BE68" s="1140"/>
      <c r="BF68" s="1141"/>
      <c r="BG68" s="1142"/>
      <c r="BH68" s="673" t="s">
        <v>61</v>
      </c>
      <c r="BI68" s="674"/>
      <c r="BJ68" s="675"/>
      <c r="BK68" s="673" t="s">
        <v>65</v>
      </c>
      <c r="BL68" s="674"/>
      <c r="BM68" s="674"/>
      <c r="BN68" s="674"/>
      <c r="BO68" s="674"/>
      <c r="BP68" s="674"/>
      <c r="BQ68" s="674"/>
      <c r="BR68" s="674"/>
      <c r="BS68" s="674"/>
      <c r="BT68" s="674"/>
      <c r="BU68" s="674"/>
      <c r="BV68" s="674"/>
      <c r="BW68" s="675"/>
      <c r="BX68" s="713">
        <f>IF('年金（65歳以上）'!D18&gt;1,'年金（65歳以上）'!D18,'年金（65歳以下）'!E17)</f>
        <v>0</v>
      </c>
      <c r="BY68" s="714"/>
      <c r="BZ68" s="714"/>
      <c r="CA68" s="714"/>
      <c r="CB68" s="714"/>
      <c r="CC68" s="714"/>
      <c r="CD68" s="714"/>
      <c r="CE68" s="714"/>
      <c r="CF68" s="714"/>
      <c r="CG68" s="714"/>
      <c r="CH68" s="714"/>
      <c r="CI68" s="642"/>
      <c r="CJ68" s="60"/>
      <c r="CK68" s="1049"/>
      <c r="CL68" s="1049"/>
      <c r="CM68" s="1049"/>
      <c r="CN68" s="1049"/>
      <c r="CO68" s="1049"/>
      <c r="CP68" s="1049"/>
      <c r="CQ68" s="1049"/>
      <c r="CR68" s="1049"/>
      <c r="CS68" s="1049"/>
      <c r="CT68" s="1049"/>
      <c r="CU68" s="1049"/>
      <c r="CV68" s="1049"/>
      <c r="CW68" s="1049"/>
      <c r="CX68" s="1049"/>
      <c r="CY68" s="1049"/>
      <c r="CZ68" s="1049"/>
      <c r="DA68" s="1049"/>
      <c r="DB68" s="1049"/>
      <c r="DC68" s="1049"/>
      <c r="DD68" s="1049"/>
      <c r="DE68" s="1049"/>
      <c r="DF68" s="1049"/>
      <c r="DG68" s="1049"/>
      <c r="DH68" s="1049"/>
      <c r="DI68" s="1049"/>
      <c r="DJ68" s="1049"/>
      <c r="DK68" s="1049"/>
      <c r="DL68" s="1049"/>
      <c r="DM68" s="597"/>
      <c r="DN68" s="597"/>
      <c r="DO68" s="597"/>
      <c r="DP68" s="597"/>
      <c r="DQ68" s="597"/>
      <c r="DR68" s="597"/>
      <c r="DS68" s="597"/>
      <c r="DT68" s="597"/>
      <c r="DU68" s="597"/>
      <c r="DV68" s="597"/>
      <c r="DW68" s="597"/>
      <c r="DX68" s="597"/>
      <c r="DY68" s="597"/>
      <c r="DZ68" s="597"/>
      <c r="EA68" s="597"/>
      <c r="EB68" s="597"/>
      <c r="EC68" s="597"/>
      <c r="ED68" s="597"/>
      <c r="EE68" s="597"/>
      <c r="EF68" s="597"/>
      <c r="EG68" s="598"/>
      <c r="EL68" s="1773" t="s">
        <v>354</v>
      </c>
      <c r="EM68" s="1774"/>
      <c r="EN68" s="1774"/>
      <c r="EO68" s="1774"/>
      <c r="EP68" s="1774"/>
      <c r="EQ68" s="1774"/>
      <c r="ER68" s="1774"/>
      <c r="ES68" s="1774"/>
      <c r="ET68" s="1774"/>
      <c r="EU68" s="1774"/>
      <c r="EV68" s="1774"/>
      <c r="EW68" s="1774"/>
      <c r="EX68" s="1774"/>
      <c r="EY68" s="1774"/>
      <c r="EZ68" s="1774"/>
      <c r="FA68" s="1774"/>
      <c r="FB68" s="1774"/>
      <c r="FC68" s="1774"/>
      <c r="FD68" s="1774"/>
      <c r="FE68" s="1774"/>
      <c r="FF68" s="1774"/>
      <c r="FG68" s="1774"/>
      <c r="FH68" s="1774"/>
      <c r="FI68" s="1774"/>
      <c r="FJ68" s="1774"/>
      <c r="FK68" s="1774"/>
      <c r="FL68" s="1774"/>
      <c r="FM68" s="1774"/>
      <c r="FN68" s="1774"/>
      <c r="FO68" s="1774"/>
      <c r="FP68" s="1774"/>
      <c r="FQ68" s="1774"/>
      <c r="FR68" s="1774"/>
      <c r="FS68" s="1775"/>
      <c r="FU68" s="736"/>
      <c r="FV68" s="736"/>
      <c r="FW68" s="736"/>
      <c r="FX68" s="736"/>
      <c r="FY68" s="736"/>
      <c r="FZ68" s="736"/>
      <c r="GA68" s="736"/>
      <c r="GB68" s="736"/>
      <c r="GC68" s="736"/>
      <c r="GD68" s="736"/>
      <c r="GE68" s="736"/>
      <c r="GF68" s="736"/>
      <c r="GG68" s="736"/>
      <c r="GH68" s="736"/>
      <c r="GI68" s="736"/>
      <c r="GJ68" s="736"/>
      <c r="GK68" s="736"/>
      <c r="GL68" s="736"/>
      <c r="GM68" s="736"/>
      <c r="GN68" s="736"/>
      <c r="GO68" s="736"/>
      <c r="GP68" s="736"/>
      <c r="GQ68" s="736"/>
      <c r="GR68" s="736"/>
      <c r="GS68" s="736"/>
      <c r="GT68" s="736"/>
      <c r="GU68" s="736"/>
      <c r="GV68" s="736"/>
      <c r="GW68" s="736"/>
      <c r="GX68" s="736"/>
      <c r="GY68" s="736"/>
      <c r="GZ68" s="736"/>
      <c r="HA68" s="736"/>
      <c r="HB68" s="736"/>
      <c r="HC68" s="736"/>
      <c r="HD68" s="736"/>
      <c r="HE68" s="736"/>
      <c r="HF68" s="736"/>
      <c r="HG68" s="736"/>
      <c r="HH68" s="736"/>
      <c r="HI68" s="736"/>
      <c r="HJ68" s="736"/>
      <c r="HK68" s="736"/>
      <c r="HL68" s="736"/>
      <c r="HM68" s="736"/>
      <c r="HN68" s="736"/>
      <c r="HO68" s="736"/>
      <c r="HP68" s="736"/>
      <c r="HQ68" s="736"/>
    </row>
    <row r="69" spans="1:247" ht="5.25" customHeight="1" x14ac:dyDescent="0.15">
      <c r="A69" s="1048"/>
      <c r="B69" s="1048"/>
      <c r="C69" s="1048"/>
      <c r="D69" s="1048"/>
      <c r="F69" s="12"/>
      <c r="G69" s="789" t="s">
        <v>67</v>
      </c>
      <c r="H69" s="694"/>
      <c r="I69" s="694"/>
      <c r="J69" s="694"/>
      <c r="K69" s="694"/>
      <c r="L69" s="694"/>
      <c r="M69" s="694"/>
      <c r="N69" s="694"/>
      <c r="O69" s="728"/>
      <c r="P69" s="1044"/>
      <c r="Q69" s="1045"/>
      <c r="R69" s="1045"/>
      <c r="S69" s="1045"/>
      <c r="T69" s="1045"/>
      <c r="U69" s="1045"/>
      <c r="V69" s="1045"/>
      <c r="W69" s="1045"/>
      <c r="X69" s="1045"/>
      <c r="Y69" s="1045"/>
      <c r="Z69" s="1045"/>
      <c r="AA69" s="1045"/>
      <c r="AB69" s="1045"/>
      <c r="AC69" s="1045"/>
      <c r="AD69" s="1045"/>
      <c r="AE69" s="1045"/>
      <c r="AF69" s="1045"/>
      <c r="AG69" s="1045"/>
      <c r="AH69" s="1045"/>
      <c r="AI69" s="1047"/>
      <c r="AJ69" s="1044"/>
      <c r="AK69" s="1045"/>
      <c r="AL69" s="1045"/>
      <c r="AM69" s="1045"/>
      <c r="AN69" s="1045"/>
      <c r="AO69" s="1045"/>
      <c r="AP69" s="1045"/>
      <c r="AQ69" s="1045"/>
      <c r="AR69" s="1045"/>
      <c r="AS69" s="1045"/>
      <c r="AT69" s="1045"/>
      <c r="AU69" s="1045"/>
      <c r="AV69" s="1045"/>
      <c r="AW69" s="1045"/>
      <c r="AX69" s="1045"/>
      <c r="AY69" s="1045"/>
      <c r="AZ69" s="1045"/>
      <c r="BA69" s="1045"/>
      <c r="BB69" s="1045"/>
      <c r="BC69" s="704"/>
      <c r="BE69" s="1140"/>
      <c r="BF69" s="1141"/>
      <c r="BG69" s="1142"/>
      <c r="BH69" s="676"/>
      <c r="BI69" s="677"/>
      <c r="BJ69" s="678"/>
      <c r="BK69" s="676"/>
      <c r="BL69" s="677"/>
      <c r="BM69" s="677"/>
      <c r="BN69" s="677"/>
      <c r="BO69" s="677"/>
      <c r="BP69" s="677"/>
      <c r="BQ69" s="677"/>
      <c r="BR69" s="677"/>
      <c r="BS69" s="677"/>
      <c r="BT69" s="677"/>
      <c r="BU69" s="677"/>
      <c r="BV69" s="677"/>
      <c r="BW69" s="678"/>
      <c r="BX69" s="715"/>
      <c r="BY69" s="716"/>
      <c r="BZ69" s="716"/>
      <c r="CA69" s="716"/>
      <c r="CB69" s="716"/>
      <c r="CC69" s="716"/>
      <c r="CD69" s="716"/>
      <c r="CE69" s="716"/>
      <c r="CF69" s="716"/>
      <c r="CG69" s="716"/>
      <c r="CH69" s="716"/>
      <c r="CI69" s="642"/>
      <c r="CJ69" s="60"/>
      <c r="CK69" s="1049" t="s">
        <v>155</v>
      </c>
      <c r="CL69" s="1049"/>
      <c r="CM69" s="1049"/>
      <c r="CN69" s="1049"/>
      <c r="CO69" s="1049"/>
      <c r="CP69" s="1049"/>
      <c r="CQ69" s="1049"/>
      <c r="CR69" s="1049"/>
      <c r="CS69" s="1049"/>
      <c r="CT69" s="1049"/>
      <c r="CU69" s="1049"/>
      <c r="CV69" s="1049"/>
      <c r="CW69" s="1049"/>
      <c r="CX69" s="1049"/>
      <c r="CY69" s="1049"/>
      <c r="CZ69" s="1049"/>
      <c r="DA69" s="1049"/>
      <c r="DB69" s="1049"/>
      <c r="DC69" s="1049"/>
      <c r="DD69" s="1049"/>
      <c r="DE69" s="1049"/>
      <c r="DF69" s="1049"/>
      <c r="DG69" s="1049"/>
      <c r="DH69" s="1049"/>
      <c r="DI69" s="1049"/>
      <c r="DJ69" s="1049"/>
      <c r="DK69" s="1049"/>
      <c r="DL69" s="1049"/>
      <c r="DM69" s="591">
        <f>IF(営業・農業!E54="","",営業・農業!E54)</f>
        <v>0</v>
      </c>
      <c r="DN69" s="591"/>
      <c r="DO69" s="591"/>
      <c r="DP69" s="591"/>
      <c r="DQ69" s="591"/>
      <c r="DR69" s="591"/>
      <c r="DS69" s="591"/>
      <c r="DT69" s="591"/>
      <c r="DU69" s="591"/>
      <c r="DV69" s="591"/>
      <c r="DW69" s="591"/>
      <c r="DX69" s="591"/>
      <c r="DY69" s="591"/>
      <c r="DZ69" s="591"/>
      <c r="EA69" s="591"/>
      <c r="EB69" s="591"/>
      <c r="EC69" s="591"/>
      <c r="ED69" s="591"/>
      <c r="EE69" s="591"/>
      <c r="EF69" s="591"/>
      <c r="EG69" s="592"/>
      <c r="EL69" s="1776"/>
      <c r="EM69" s="1777"/>
      <c r="EN69" s="1777"/>
      <c r="EO69" s="1777"/>
      <c r="EP69" s="1777"/>
      <c r="EQ69" s="1777"/>
      <c r="ER69" s="1777"/>
      <c r="ES69" s="1777"/>
      <c r="ET69" s="1777"/>
      <c r="EU69" s="1777"/>
      <c r="EV69" s="1777"/>
      <c r="EW69" s="1777"/>
      <c r="EX69" s="1777"/>
      <c r="EY69" s="1777"/>
      <c r="EZ69" s="1777"/>
      <c r="FA69" s="1777"/>
      <c r="FB69" s="1777"/>
      <c r="FC69" s="1777"/>
      <c r="FD69" s="1777"/>
      <c r="FE69" s="1777"/>
      <c r="FF69" s="1777"/>
      <c r="FG69" s="1777"/>
      <c r="FH69" s="1777"/>
      <c r="FI69" s="1777"/>
      <c r="FJ69" s="1777"/>
      <c r="FK69" s="1777"/>
      <c r="FL69" s="1777"/>
      <c r="FM69" s="1777"/>
      <c r="FN69" s="1777"/>
      <c r="FO69" s="1777"/>
      <c r="FP69" s="1777"/>
      <c r="FQ69" s="1777"/>
      <c r="FR69" s="1777"/>
      <c r="FS69" s="1778"/>
      <c r="FU69" s="736"/>
      <c r="FV69" s="736"/>
      <c r="FW69" s="736"/>
      <c r="FX69" s="736"/>
      <c r="FY69" s="736"/>
      <c r="FZ69" s="736"/>
      <c r="GA69" s="736"/>
      <c r="GB69" s="736"/>
      <c r="GC69" s="736"/>
      <c r="GD69" s="736"/>
      <c r="GE69" s="736"/>
      <c r="GF69" s="736"/>
      <c r="GG69" s="736"/>
      <c r="GH69" s="736"/>
      <c r="GI69" s="736"/>
      <c r="GJ69" s="736"/>
      <c r="GK69" s="736"/>
      <c r="GL69" s="736"/>
      <c r="GM69" s="736"/>
      <c r="GN69" s="736"/>
      <c r="GO69" s="736"/>
      <c r="GP69" s="736"/>
      <c r="GQ69" s="736"/>
      <c r="GR69" s="736"/>
      <c r="GS69" s="736"/>
      <c r="GT69" s="736"/>
      <c r="GU69" s="736"/>
      <c r="GV69" s="736"/>
      <c r="GW69" s="736"/>
      <c r="GX69" s="736"/>
      <c r="GY69" s="736"/>
      <c r="GZ69" s="736"/>
      <c r="HA69" s="736"/>
      <c r="HB69" s="736"/>
      <c r="HC69" s="736"/>
      <c r="HD69" s="736"/>
      <c r="HE69" s="736"/>
      <c r="HF69" s="736"/>
      <c r="HG69" s="736"/>
      <c r="HH69" s="736"/>
      <c r="HI69" s="736"/>
      <c r="HJ69" s="736"/>
      <c r="HK69" s="736"/>
      <c r="HL69" s="736"/>
      <c r="HM69" s="736"/>
      <c r="HN69" s="736"/>
      <c r="HO69" s="736"/>
      <c r="HP69" s="736"/>
      <c r="HQ69" s="736"/>
    </row>
    <row r="70" spans="1:247" ht="4.3499999999999996" customHeight="1" x14ac:dyDescent="0.15">
      <c r="A70" s="1048"/>
      <c r="B70" s="1048"/>
      <c r="C70" s="1048"/>
      <c r="D70" s="1048"/>
      <c r="F70" s="12"/>
      <c r="G70" s="789"/>
      <c r="H70" s="694"/>
      <c r="I70" s="694"/>
      <c r="J70" s="694"/>
      <c r="K70" s="694"/>
      <c r="L70" s="694"/>
      <c r="M70" s="694"/>
      <c r="N70" s="694"/>
      <c r="O70" s="728"/>
      <c r="P70" s="1044"/>
      <c r="Q70" s="1045"/>
      <c r="R70" s="1045"/>
      <c r="S70" s="1045"/>
      <c r="T70" s="1045"/>
      <c r="U70" s="1045"/>
      <c r="V70" s="1045"/>
      <c r="W70" s="1045"/>
      <c r="X70" s="1045"/>
      <c r="Y70" s="1045"/>
      <c r="Z70" s="1045"/>
      <c r="AA70" s="1045"/>
      <c r="AB70" s="1045"/>
      <c r="AC70" s="1045"/>
      <c r="AD70" s="1045"/>
      <c r="AE70" s="1045"/>
      <c r="AF70" s="1045"/>
      <c r="AG70" s="1045"/>
      <c r="AH70" s="1045"/>
      <c r="AI70" s="1047"/>
      <c r="AJ70" s="1044"/>
      <c r="AK70" s="1045"/>
      <c r="AL70" s="1045"/>
      <c r="AM70" s="1045"/>
      <c r="AN70" s="1045"/>
      <c r="AO70" s="1045"/>
      <c r="AP70" s="1045"/>
      <c r="AQ70" s="1045"/>
      <c r="AR70" s="1045"/>
      <c r="AS70" s="1045"/>
      <c r="AT70" s="1045"/>
      <c r="AU70" s="1045"/>
      <c r="AV70" s="1045"/>
      <c r="AW70" s="1045"/>
      <c r="AX70" s="1045"/>
      <c r="AY70" s="1045"/>
      <c r="AZ70" s="1045"/>
      <c r="BA70" s="1045"/>
      <c r="BB70" s="1045"/>
      <c r="BC70" s="704"/>
      <c r="BE70" s="1140"/>
      <c r="BF70" s="1141"/>
      <c r="BG70" s="1142"/>
      <c r="BH70" s="676"/>
      <c r="BI70" s="677"/>
      <c r="BJ70" s="678"/>
      <c r="BK70" s="676"/>
      <c r="BL70" s="677"/>
      <c r="BM70" s="677"/>
      <c r="BN70" s="677"/>
      <c r="BO70" s="677"/>
      <c r="BP70" s="677"/>
      <c r="BQ70" s="677"/>
      <c r="BR70" s="677"/>
      <c r="BS70" s="677"/>
      <c r="BT70" s="677"/>
      <c r="BU70" s="677"/>
      <c r="BV70" s="677"/>
      <c r="BW70" s="678"/>
      <c r="BX70" s="715"/>
      <c r="BY70" s="716"/>
      <c r="BZ70" s="716"/>
      <c r="CA70" s="716"/>
      <c r="CB70" s="716"/>
      <c r="CC70" s="716"/>
      <c r="CD70" s="716"/>
      <c r="CE70" s="716"/>
      <c r="CF70" s="716"/>
      <c r="CG70" s="716"/>
      <c r="CH70" s="716"/>
      <c r="CI70" s="642"/>
      <c r="CJ70" s="60"/>
      <c r="CK70" s="1049"/>
      <c r="CL70" s="1049"/>
      <c r="CM70" s="1049"/>
      <c r="CN70" s="1049"/>
      <c r="CO70" s="1049"/>
      <c r="CP70" s="1049"/>
      <c r="CQ70" s="1049"/>
      <c r="CR70" s="1049"/>
      <c r="CS70" s="1049"/>
      <c r="CT70" s="1049"/>
      <c r="CU70" s="1049"/>
      <c r="CV70" s="1049"/>
      <c r="CW70" s="1049"/>
      <c r="CX70" s="1049"/>
      <c r="CY70" s="1049"/>
      <c r="CZ70" s="1049"/>
      <c r="DA70" s="1049"/>
      <c r="DB70" s="1049"/>
      <c r="DC70" s="1049"/>
      <c r="DD70" s="1049"/>
      <c r="DE70" s="1049"/>
      <c r="DF70" s="1049"/>
      <c r="DG70" s="1049"/>
      <c r="DH70" s="1049"/>
      <c r="DI70" s="1049"/>
      <c r="DJ70" s="1049"/>
      <c r="DK70" s="1049"/>
      <c r="DL70" s="1049"/>
      <c r="DM70" s="594"/>
      <c r="DN70" s="594"/>
      <c r="DO70" s="594"/>
      <c r="DP70" s="594"/>
      <c r="DQ70" s="594"/>
      <c r="DR70" s="594"/>
      <c r="DS70" s="594"/>
      <c r="DT70" s="594"/>
      <c r="DU70" s="594"/>
      <c r="DV70" s="594"/>
      <c r="DW70" s="594"/>
      <c r="DX70" s="594"/>
      <c r="DY70" s="594"/>
      <c r="DZ70" s="594"/>
      <c r="EA70" s="594"/>
      <c r="EB70" s="594"/>
      <c r="EC70" s="594"/>
      <c r="ED70" s="594"/>
      <c r="EE70" s="594"/>
      <c r="EF70" s="594"/>
      <c r="EG70" s="595"/>
      <c r="EL70" s="1776"/>
      <c r="EM70" s="1777"/>
      <c r="EN70" s="1777"/>
      <c r="EO70" s="1777"/>
      <c r="EP70" s="1777"/>
      <c r="EQ70" s="1777"/>
      <c r="ER70" s="1777"/>
      <c r="ES70" s="1777"/>
      <c r="ET70" s="1777"/>
      <c r="EU70" s="1777"/>
      <c r="EV70" s="1777"/>
      <c r="EW70" s="1777"/>
      <c r="EX70" s="1777"/>
      <c r="EY70" s="1777"/>
      <c r="EZ70" s="1777"/>
      <c r="FA70" s="1777"/>
      <c r="FB70" s="1777"/>
      <c r="FC70" s="1777"/>
      <c r="FD70" s="1777"/>
      <c r="FE70" s="1777"/>
      <c r="FF70" s="1777"/>
      <c r="FG70" s="1777"/>
      <c r="FH70" s="1777"/>
      <c r="FI70" s="1777"/>
      <c r="FJ70" s="1777"/>
      <c r="FK70" s="1777"/>
      <c r="FL70" s="1777"/>
      <c r="FM70" s="1777"/>
      <c r="FN70" s="1777"/>
      <c r="FO70" s="1777"/>
      <c r="FP70" s="1777"/>
      <c r="FQ70" s="1777"/>
      <c r="FR70" s="1777"/>
      <c r="FS70" s="1778"/>
      <c r="FU70" s="584" t="s">
        <v>368</v>
      </c>
      <c r="FV70" s="634"/>
      <c r="FW70" s="634"/>
      <c r="FX70" s="634"/>
      <c r="FY70" s="634"/>
      <c r="FZ70" s="634"/>
      <c r="GA70" s="634"/>
      <c r="GB70" s="585"/>
      <c r="GC70" s="747" t="str">
        <f>IF(条件!C36="","",条件!C36)</f>
        <v/>
      </c>
      <c r="GD70" s="748"/>
      <c r="GE70" s="748"/>
      <c r="GF70" s="748"/>
      <c r="GG70" s="748"/>
      <c r="GH70" s="748"/>
      <c r="GI70" s="748"/>
      <c r="GJ70" s="748"/>
      <c r="GK70" s="748"/>
      <c r="GL70" s="748"/>
      <c r="GM70" s="748"/>
      <c r="GN70" s="748"/>
      <c r="GO70" s="748"/>
      <c r="GP70" s="819"/>
      <c r="GQ70" s="1206" t="s">
        <v>284</v>
      </c>
      <c r="GR70" s="1207"/>
      <c r="GS70" s="1208"/>
      <c r="GT70" s="762" t="str">
        <f>IF(条件!C36="","",条件!D36)</f>
        <v/>
      </c>
      <c r="GU70" s="763"/>
      <c r="GV70" s="763"/>
      <c r="GW70" s="764"/>
      <c r="GX70" s="762" t="str">
        <f>IF(条件!C36="","",条件!E36)</f>
        <v/>
      </c>
      <c r="GY70" s="763"/>
      <c r="GZ70" s="763"/>
      <c r="HA70" s="763"/>
      <c r="HB70" s="763"/>
      <c r="HC70" s="763"/>
      <c r="HD70" s="763"/>
      <c r="HE70" s="763"/>
      <c r="HF70" s="764"/>
      <c r="HG70" s="771" t="s">
        <v>369</v>
      </c>
      <c r="HH70" s="772"/>
      <c r="HI70" s="772"/>
      <c r="HJ70" s="772"/>
      <c r="HK70" s="772"/>
      <c r="HL70" s="772"/>
      <c r="HM70" s="773"/>
      <c r="HN70" s="762" t="str">
        <f>IF(条件!C36="","",条件!F36)</f>
        <v/>
      </c>
      <c r="HO70" s="763"/>
      <c r="HP70" s="763"/>
      <c r="HQ70" s="763"/>
      <c r="HR70" s="763"/>
      <c r="HS70" s="683" t="s">
        <v>371</v>
      </c>
      <c r="HT70" s="684"/>
      <c r="HU70" s="1573" t="s">
        <v>372</v>
      </c>
      <c r="HV70" s="1574"/>
      <c r="HW70" s="1574"/>
      <c r="HX70" s="1574"/>
      <c r="HY70" s="1575"/>
      <c r="HZ70" s="762" t="str">
        <f>IF(条件!C36="","",条件!G36)</f>
        <v/>
      </c>
      <c r="IA70" s="763"/>
      <c r="IB70" s="763"/>
      <c r="IC70" s="763"/>
      <c r="ID70" s="763"/>
      <c r="IE70" s="763"/>
      <c r="IF70" s="763"/>
      <c r="IG70" s="763"/>
      <c r="IH70" s="763"/>
      <c r="II70" s="763"/>
      <c r="IJ70" s="763"/>
      <c r="IK70" s="763"/>
      <c r="IL70" s="763"/>
      <c r="IM70" s="764"/>
    </row>
    <row r="71" spans="1:247" ht="4.3499999999999996" customHeight="1" thickBot="1" x14ac:dyDescent="0.2">
      <c r="A71" s="741" t="s">
        <v>150</v>
      </c>
      <c r="B71" s="741"/>
      <c r="C71" s="741"/>
      <c r="D71" s="741"/>
      <c r="F71" s="12"/>
      <c r="G71" s="789"/>
      <c r="H71" s="694"/>
      <c r="I71" s="694"/>
      <c r="J71" s="694"/>
      <c r="K71" s="694"/>
      <c r="L71" s="694"/>
      <c r="M71" s="694"/>
      <c r="N71" s="694"/>
      <c r="O71" s="728"/>
      <c r="P71" s="998" t="s">
        <v>70</v>
      </c>
      <c r="Q71" s="999"/>
      <c r="R71" s="999"/>
      <c r="S71" s="999"/>
      <c r="T71" s="999"/>
      <c r="U71" s="999"/>
      <c r="V71" s="999"/>
      <c r="W71" s="999"/>
      <c r="X71" s="999"/>
      <c r="Y71" s="999"/>
      <c r="Z71" s="999"/>
      <c r="AA71" s="999"/>
      <c r="AB71" s="999"/>
      <c r="AC71" s="999"/>
      <c r="AD71" s="999"/>
      <c r="AE71" s="999"/>
      <c r="AF71" s="999"/>
      <c r="AG71" s="999"/>
      <c r="AH71" s="999"/>
      <c r="AI71" s="1000"/>
      <c r="AJ71" s="1125"/>
      <c r="AK71" s="1126"/>
      <c r="AL71" s="1126"/>
      <c r="AM71" s="1126"/>
      <c r="AN71" s="1126"/>
      <c r="AO71" s="1126"/>
      <c r="AP71" s="1126"/>
      <c r="AQ71" s="1126"/>
      <c r="AR71" s="1126"/>
      <c r="AS71" s="1126"/>
      <c r="AT71" s="1126"/>
      <c r="AU71" s="1126"/>
      <c r="AV71" s="1126"/>
      <c r="AW71" s="1126"/>
      <c r="AX71" s="1126"/>
      <c r="AY71" s="1126"/>
      <c r="AZ71" s="1126"/>
      <c r="BA71" s="1126"/>
      <c r="BB71" s="1126"/>
      <c r="BC71" s="1127"/>
      <c r="BE71" s="1140"/>
      <c r="BF71" s="1141"/>
      <c r="BG71" s="1142"/>
      <c r="BH71" s="676"/>
      <c r="BI71" s="677"/>
      <c r="BJ71" s="678"/>
      <c r="BK71" s="679"/>
      <c r="BL71" s="680"/>
      <c r="BM71" s="680"/>
      <c r="BN71" s="680"/>
      <c r="BO71" s="680"/>
      <c r="BP71" s="680"/>
      <c r="BQ71" s="680"/>
      <c r="BR71" s="680"/>
      <c r="BS71" s="680"/>
      <c r="BT71" s="680"/>
      <c r="BU71" s="680"/>
      <c r="BV71" s="680"/>
      <c r="BW71" s="681"/>
      <c r="BX71" s="717"/>
      <c r="BY71" s="718"/>
      <c r="BZ71" s="718"/>
      <c r="CA71" s="718"/>
      <c r="CB71" s="718"/>
      <c r="CC71" s="718"/>
      <c r="CD71" s="718"/>
      <c r="CE71" s="718"/>
      <c r="CF71" s="718"/>
      <c r="CG71" s="718"/>
      <c r="CH71" s="718"/>
      <c r="CI71" s="642"/>
      <c r="CJ71" s="60"/>
      <c r="CK71" s="1049"/>
      <c r="CL71" s="1049"/>
      <c r="CM71" s="1049"/>
      <c r="CN71" s="1049"/>
      <c r="CO71" s="1049"/>
      <c r="CP71" s="1049"/>
      <c r="CQ71" s="1049"/>
      <c r="CR71" s="1049"/>
      <c r="CS71" s="1049"/>
      <c r="CT71" s="1049"/>
      <c r="CU71" s="1049"/>
      <c r="CV71" s="1049"/>
      <c r="CW71" s="1049"/>
      <c r="CX71" s="1049"/>
      <c r="CY71" s="1049"/>
      <c r="CZ71" s="1049"/>
      <c r="DA71" s="1049"/>
      <c r="DB71" s="1049"/>
      <c r="DC71" s="1049"/>
      <c r="DD71" s="1049"/>
      <c r="DE71" s="1049"/>
      <c r="DF71" s="1049"/>
      <c r="DG71" s="1049"/>
      <c r="DH71" s="1049"/>
      <c r="DI71" s="1049"/>
      <c r="DJ71" s="1049"/>
      <c r="DK71" s="1049"/>
      <c r="DL71" s="1049"/>
      <c r="DM71" s="594"/>
      <c r="DN71" s="594"/>
      <c r="DO71" s="594"/>
      <c r="DP71" s="594"/>
      <c r="DQ71" s="594"/>
      <c r="DR71" s="594"/>
      <c r="DS71" s="594"/>
      <c r="DT71" s="594"/>
      <c r="DU71" s="594"/>
      <c r="DV71" s="594"/>
      <c r="DW71" s="594"/>
      <c r="DX71" s="594"/>
      <c r="DY71" s="594"/>
      <c r="DZ71" s="594"/>
      <c r="EA71" s="594"/>
      <c r="EB71" s="594"/>
      <c r="EC71" s="594"/>
      <c r="ED71" s="594"/>
      <c r="EE71" s="594"/>
      <c r="EF71" s="594"/>
      <c r="EG71" s="595"/>
      <c r="EL71" s="1776"/>
      <c r="EM71" s="1777"/>
      <c r="EN71" s="1777"/>
      <c r="EO71" s="1777"/>
      <c r="EP71" s="1777"/>
      <c r="EQ71" s="1777"/>
      <c r="ER71" s="1777"/>
      <c r="ES71" s="1777"/>
      <c r="ET71" s="1777"/>
      <c r="EU71" s="1777"/>
      <c r="EV71" s="1777"/>
      <c r="EW71" s="1777"/>
      <c r="EX71" s="1777"/>
      <c r="EY71" s="1777"/>
      <c r="EZ71" s="1777"/>
      <c r="FA71" s="1777"/>
      <c r="FB71" s="1777"/>
      <c r="FC71" s="1777"/>
      <c r="FD71" s="1777"/>
      <c r="FE71" s="1777"/>
      <c r="FF71" s="1777"/>
      <c r="FG71" s="1777"/>
      <c r="FH71" s="1777"/>
      <c r="FI71" s="1777"/>
      <c r="FJ71" s="1777"/>
      <c r="FK71" s="1777"/>
      <c r="FL71" s="1777"/>
      <c r="FM71" s="1777"/>
      <c r="FN71" s="1777"/>
      <c r="FO71" s="1777"/>
      <c r="FP71" s="1777"/>
      <c r="FQ71" s="1777"/>
      <c r="FR71" s="1777"/>
      <c r="FS71" s="1778"/>
      <c r="FU71" s="586"/>
      <c r="FV71" s="623"/>
      <c r="FW71" s="623"/>
      <c r="FX71" s="623"/>
      <c r="FY71" s="623"/>
      <c r="FZ71" s="623"/>
      <c r="GA71" s="623"/>
      <c r="GB71" s="587"/>
      <c r="GC71" s="749"/>
      <c r="GD71" s="750"/>
      <c r="GE71" s="750"/>
      <c r="GF71" s="750"/>
      <c r="GG71" s="750"/>
      <c r="GH71" s="750"/>
      <c r="GI71" s="750"/>
      <c r="GJ71" s="750"/>
      <c r="GK71" s="750"/>
      <c r="GL71" s="750"/>
      <c r="GM71" s="750"/>
      <c r="GN71" s="750"/>
      <c r="GO71" s="750"/>
      <c r="GP71" s="820"/>
      <c r="GQ71" s="1209"/>
      <c r="GR71" s="1210"/>
      <c r="GS71" s="1211"/>
      <c r="GT71" s="765"/>
      <c r="GU71" s="766"/>
      <c r="GV71" s="766"/>
      <c r="GW71" s="767"/>
      <c r="GX71" s="765"/>
      <c r="GY71" s="766"/>
      <c r="GZ71" s="766"/>
      <c r="HA71" s="766"/>
      <c r="HB71" s="766"/>
      <c r="HC71" s="766"/>
      <c r="HD71" s="766"/>
      <c r="HE71" s="766"/>
      <c r="HF71" s="767"/>
      <c r="HG71" s="774"/>
      <c r="HH71" s="775"/>
      <c r="HI71" s="775"/>
      <c r="HJ71" s="775"/>
      <c r="HK71" s="775"/>
      <c r="HL71" s="775"/>
      <c r="HM71" s="776"/>
      <c r="HN71" s="765"/>
      <c r="HO71" s="766"/>
      <c r="HP71" s="766"/>
      <c r="HQ71" s="766"/>
      <c r="HR71" s="766"/>
      <c r="HS71" s="689"/>
      <c r="HT71" s="690"/>
      <c r="HU71" s="1576"/>
      <c r="HV71" s="1577"/>
      <c r="HW71" s="1577"/>
      <c r="HX71" s="1577"/>
      <c r="HY71" s="1578"/>
      <c r="HZ71" s="765"/>
      <c r="IA71" s="766"/>
      <c r="IB71" s="766"/>
      <c r="IC71" s="766"/>
      <c r="ID71" s="766"/>
      <c r="IE71" s="766"/>
      <c r="IF71" s="766"/>
      <c r="IG71" s="766"/>
      <c r="IH71" s="766"/>
      <c r="II71" s="766"/>
      <c r="IJ71" s="766"/>
      <c r="IK71" s="766"/>
      <c r="IL71" s="766"/>
      <c r="IM71" s="767"/>
    </row>
    <row r="72" spans="1:247" ht="4.3499999999999996" customHeight="1" x14ac:dyDescent="0.15">
      <c r="A72" s="845"/>
      <c r="B72" s="845"/>
      <c r="C72" s="845"/>
      <c r="D72" s="845"/>
      <c r="F72" s="12"/>
      <c r="G72" s="789"/>
      <c r="H72" s="694"/>
      <c r="I72" s="694"/>
      <c r="J72" s="694"/>
      <c r="K72" s="694"/>
      <c r="L72" s="694"/>
      <c r="M72" s="694"/>
      <c r="N72" s="694"/>
      <c r="O72" s="728"/>
      <c r="P72" s="1001"/>
      <c r="Q72" s="1002"/>
      <c r="R72" s="1002"/>
      <c r="S72" s="1002"/>
      <c r="T72" s="1002"/>
      <c r="U72" s="1002"/>
      <c r="V72" s="1002"/>
      <c r="W72" s="1002"/>
      <c r="X72" s="1002"/>
      <c r="Y72" s="1002"/>
      <c r="Z72" s="1002"/>
      <c r="AA72" s="1002"/>
      <c r="AB72" s="1002"/>
      <c r="AC72" s="1002"/>
      <c r="AD72" s="1002"/>
      <c r="AE72" s="1002"/>
      <c r="AF72" s="1002"/>
      <c r="AG72" s="1002"/>
      <c r="AH72" s="1002"/>
      <c r="AI72" s="1003"/>
      <c r="AJ72" s="1128"/>
      <c r="AK72" s="1129"/>
      <c r="AL72" s="1129"/>
      <c r="AM72" s="1129"/>
      <c r="AN72" s="1129"/>
      <c r="AO72" s="1129"/>
      <c r="AP72" s="1129"/>
      <c r="AQ72" s="1129"/>
      <c r="AR72" s="1129"/>
      <c r="AS72" s="1129"/>
      <c r="AT72" s="1129"/>
      <c r="AU72" s="1129"/>
      <c r="AV72" s="1129"/>
      <c r="AW72" s="1129"/>
      <c r="AX72" s="1129"/>
      <c r="AY72" s="1129"/>
      <c r="AZ72" s="1129"/>
      <c r="BA72" s="1129"/>
      <c r="BB72" s="1129"/>
      <c r="BC72" s="1130"/>
      <c r="BE72" s="1140"/>
      <c r="BF72" s="1141"/>
      <c r="BG72" s="1142"/>
      <c r="BH72" s="676"/>
      <c r="BI72" s="677"/>
      <c r="BJ72" s="678"/>
      <c r="BK72" s="673" t="s">
        <v>22</v>
      </c>
      <c r="BL72" s="674"/>
      <c r="BM72" s="674"/>
      <c r="BN72" s="674"/>
      <c r="BO72" s="674"/>
      <c r="BP72" s="674"/>
      <c r="BQ72" s="674"/>
      <c r="BR72" s="674"/>
      <c r="BS72" s="674"/>
      <c r="BT72" s="674"/>
      <c r="BU72" s="674"/>
      <c r="BV72" s="674"/>
      <c r="BW72" s="675"/>
      <c r="BX72" s="713">
        <f>IF(年金以外雑所得!G18="","",年金以外雑所得!G18)</f>
        <v>0</v>
      </c>
      <c r="BY72" s="714"/>
      <c r="BZ72" s="714"/>
      <c r="CA72" s="714"/>
      <c r="CB72" s="714"/>
      <c r="CC72" s="714"/>
      <c r="CD72" s="714"/>
      <c r="CE72" s="714"/>
      <c r="CF72" s="714"/>
      <c r="CG72" s="714"/>
      <c r="CH72" s="714"/>
      <c r="CI72" s="1134"/>
      <c r="CK72" s="1049" t="s">
        <v>303</v>
      </c>
      <c r="CL72" s="1049"/>
      <c r="CM72" s="1049"/>
      <c r="CN72" s="1049"/>
      <c r="CO72" s="1049"/>
      <c r="CP72" s="1049"/>
      <c r="CQ72" s="1049"/>
      <c r="CR72" s="1049"/>
      <c r="CS72" s="1049"/>
      <c r="CT72" s="1049"/>
      <c r="CU72" s="1049"/>
      <c r="CV72" s="1049"/>
      <c r="CW72" s="1049"/>
      <c r="CX72" s="1049"/>
      <c r="CY72" s="1049"/>
      <c r="CZ72" s="1049"/>
      <c r="DA72" s="1049"/>
      <c r="DB72" s="1049"/>
      <c r="DC72" s="1049"/>
      <c r="DD72" s="1049"/>
      <c r="DE72" s="1049"/>
      <c r="DF72" s="1049"/>
      <c r="DG72" s="1049"/>
      <c r="DH72" s="1049"/>
      <c r="DI72" s="1049"/>
      <c r="DJ72" s="1049"/>
      <c r="DK72" s="1049"/>
      <c r="DL72" s="1152"/>
      <c r="DM72" s="1195" t="s">
        <v>257</v>
      </c>
      <c r="DN72" s="1196"/>
      <c r="DO72" s="1196"/>
      <c r="DP72" s="1196"/>
      <c r="DQ72" s="1200">
        <f>IF(営業・農業!E55="","",営業・農業!E55)</f>
        <v>0</v>
      </c>
      <c r="DR72" s="1200"/>
      <c r="DS72" s="1200"/>
      <c r="DT72" s="1200"/>
      <c r="DU72" s="1200"/>
      <c r="DV72" s="1200"/>
      <c r="DW72" s="1200"/>
      <c r="DX72" s="1200"/>
      <c r="DY72" s="1200"/>
      <c r="DZ72" s="1200"/>
      <c r="EA72" s="1200"/>
      <c r="EB72" s="1200"/>
      <c r="EC72" s="1200"/>
      <c r="ED72" s="1200"/>
      <c r="EE72" s="1200"/>
      <c r="EF72" s="1200"/>
      <c r="EG72" s="1201"/>
      <c r="EL72" s="1776"/>
      <c r="EM72" s="1777"/>
      <c r="EN72" s="1777"/>
      <c r="EO72" s="1777"/>
      <c r="EP72" s="1777"/>
      <c r="EQ72" s="1777"/>
      <c r="ER72" s="1777"/>
      <c r="ES72" s="1777"/>
      <c r="ET72" s="1777"/>
      <c r="EU72" s="1777"/>
      <c r="EV72" s="1777"/>
      <c r="EW72" s="1777"/>
      <c r="EX72" s="1777"/>
      <c r="EY72" s="1777"/>
      <c r="EZ72" s="1777"/>
      <c r="FA72" s="1777"/>
      <c r="FB72" s="1777"/>
      <c r="FC72" s="1777"/>
      <c r="FD72" s="1777"/>
      <c r="FE72" s="1777"/>
      <c r="FF72" s="1777"/>
      <c r="FG72" s="1777"/>
      <c r="FH72" s="1777"/>
      <c r="FI72" s="1777"/>
      <c r="FJ72" s="1777"/>
      <c r="FK72" s="1777"/>
      <c r="FL72" s="1777"/>
      <c r="FM72" s="1777"/>
      <c r="FN72" s="1777"/>
      <c r="FO72" s="1777"/>
      <c r="FP72" s="1777"/>
      <c r="FQ72" s="1777"/>
      <c r="FR72" s="1777"/>
      <c r="FS72" s="1778"/>
      <c r="FU72" s="586"/>
      <c r="FV72" s="623"/>
      <c r="FW72" s="623"/>
      <c r="FX72" s="623"/>
      <c r="FY72" s="623"/>
      <c r="FZ72" s="623"/>
      <c r="GA72" s="623"/>
      <c r="GB72" s="587"/>
      <c r="GC72" s="749"/>
      <c r="GD72" s="750"/>
      <c r="GE72" s="750"/>
      <c r="GF72" s="750"/>
      <c r="GG72" s="750"/>
      <c r="GH72" s="750"/>
      <c r="GI72" s="750"/>
      <c r="GJ72" s="750"/>
      <c r="GK72" s="750"/>
      <c r="GL72" s="750"/>
      <c r="GM72" s="750"/>
      <c r="GN72" s="750"/>
      <c r="GO72" s="750"/>
      <c r="GP72" s="820"/>
      <c r="GQ72" s="1209"/>
      <c r="GR72" s="1210"/>
      <c r="GS72" s="1211"/>
      <c r="GT72" s="765"/>
      <c r="GU72" s="766"/>
      <c r="GV72" s="766"/>
      <c r="GW72" s="767"/>
      <c r="GX72" s="765"/>
      <c r="GY72" s="766"/>
      <c r="GZ72" s="766"/>
      <c r="HA72" s="766"/>
      <c r="HB72" s="766"/>
      <c r="HC72" s="766"/>
      <c r="HD72" s="766"/>
      <c r="HE72" s="766"/>
      <c r="HF72" s="767"/>
      <c r="HG72" s="774"/>
      <c r="HH72" s="775"/>
      <c r="HI72" s="775"/>
      <c r="HJ72" s="775"/>
      <c r="HK72" s="775"/>
      <c r="HL72" s="775"/>
      <c r="HM72" s="776"/>
      <c r="HN72" s="765"/>
      <c r="HO72" s="766"/>
      <c r="HP72" s="766"/>
      <c r="HQ72" s="766"/>
      <c r="HR72" s="766"/>
      <c r="HS72" s="689"/>
      <c r="HT72" s="690"/>
      <c r="HU72" s="1576"/>
      <c r="HV72" s="1577"/>
      <c r="HW72" s="1577"/>
      <c r="HX72" s="1577"/>
      <c r="HY72" s="1578"/>
      <c r="HZ72" s="765"/>
      <c r="IA72" s="766"/>
      <c r="IB72" s="766"/>
      <c r="IC72" s="766"/>
      <c r="ID72" s="766"/>
      <c r="IE72" s="766"/>
      <c r="IF72" s="766"/>
      <c r="IG72" s="766"/>
      <c r="IH72" s="766"/>
      <c r="II72" s="766"/>
      <c r="IJ72" s="766"/>
      <c r="IK72" s="766"/>
      <c r="IL72" s="766"/>
      <c r="IM72" s="767"/>
    </row>
    <row r="73" spans="1:247" ht="4.3499999999999996" customHeight="1" x14ac:dyDescent="0.15">
      <c r="A73" s="1048"/>
      <c r="B73" s="1048"/>
      <c r="C73" s="1048"/>
      <c r="D73" s="1048"/>
      <c r="F73" s="12"/>
      <c r="G73" s="789"/>
      <c r="H73" s="694"/>
      <c r="I73" s="694"/>
      <c r="J73" s="694"/>
      <c r="K73" s="694"/>
      <c r="L73" s="694"/>
      <c r="M73" s="694"/>
      <c r="N73" s="694"/>
      <c r="O73" s="728"/>
      <c r="P73" s="1042">
        <f>SUMIF(生命保険料控除!C11:C17,"介護医療保険料",生命保険料控除!D11:D17)</f>
        <v>0</v>
      </c>
      <c r="Q73" s="1043"/>
      <c r="R73" s="1043"/>
      <c r="S73" s="1043"/>
      <c r="T73" s="1043"/>
      <c r="U73" s="1043"/>
      <c r="V73" s="1043"/>
      <c r="W73" s="1043"/>
      <c r="X73" s="1043"/>
      <c r="Y73" s="1043"/>
      <c r="Z73" s="1043"/>
      <c r="AA73" s="1043"/>
      <c r="AB73" s="1043"/>
      <c r="AC73" s="1043"/>
      <c r="AD73" s="1043"/>
      <c r="AE73" s="1043"/>
      <c r="AF73" s="1043"/>
      <c r="AG73" s="1043"/>
      <c r="AH73" s="1043"/>
      <c r="AI73" s="1046" t="s">
        <v>26</v>
      </c>
      <c r="AJ73" s="1128"/>
      <c r="AK73" s="1129"/>
      <c r="AL73" s="1129"/>
      <c r="AM73" s="1129"/>
      <c r="AN73" s="1129"/>
      <c r="AO73" s="1129"/>
      <c r="AP73" s="1129"/>
      <c r="AQ73" s="1129"/>
      <c r="AR73" s="1129"/>
      <c r="AS73" s="1129"/>
      <c r="AT73" s="1129"/>
      <c r="AU73" s="1129"/>
      <c r="AV73" s="1129"/>
      <c r="AW73" s="1129"/>
      <c r="AX73" s="1129"/>
      <c r="AY73" s="1129"/>
      <c r="AZ73" s="1129"/>
      <c r="BA73" s="1129"/>
      <c r="BB73" s="1129"/>
      <c r="BC73" s="1130"/>
      <c r="BE73" s="1140"/>
      <c r="BF73" s="1141"/>
      <c r="BG73" s="1142"/>
      <c r="BH73" s="676"/>
      <c r="BI73" s="677"/>
      <c r="BJ73" s="678"/>
      <c r="BK73" s="676"/>
      <c r="BL73" s="677"/>
      <c r="BM73" s="677"/>
      <c r="BN73" s="677"/>
      <c r="BO73" s="677"/>
      <c r="BP73" s="677"/>
      <c r="BQ73" s="677"/>
      <c r="BR73" s="677"/>
      <c r="BS73" s="677"/>
      <c r="BT73" s="677"/>
      <c r="BU73" s="677"/>
      <c r="BV73" s="677"/>
      <c r="BW73" s="678"/>
      <c r="BX73" s="715"/>
      <c r="BY73" s="716"/>
      <c r="BZ73" s="716"/>
      <c r="CA73" s="716"/>
      <c r="CB73" s="716"/>
      <c r="CC73" s="716"/>
      <c r="CD73" s="716"/>
      <c r="CE73" s="716"/>
      <c r="CF73" s="716"/>
      <c r="CG73" s="716"/>
      <c r="CH73" s="716"/>
      <c r="CI73" s="1135"/>
      <c r="CK73" s="1049"/>
      <c r="CL73" s="1049"/>
      <c r="CM73" s="1049"/>
      <c r="CN73" s="1049"/>
      <c r="CO73" s="1049"/>
      <c r="CP73" s="1049"/>
      <c r="CQ73" s="1049"/>
      <c r="CR73" s="1049"/>
      <c r="CS73" s="1049"/>
      <c r="CT73" s="1049"/>
      <c r="CU73" s="1049"/>
      <c r="CV73" s="1049"/>
      <c r="CW73" s="1049"/>
      <c r="CX73" s="1049"/>
      <c r="CY73" s="1049"/>
      <c r="CZ73" s="1049"/>
      <c r="DA73" s="1049"/>
      <c r="DB73" s="1049"/>
      <c r="DC73" s="1049"/>
      <c r="DD73" s="1049"/>
      <c r="DE73" s="1049"/>
      <c r="DF73" s="1049"/>
      <c r="DG73" s="1049"/>
      <c r="DH73" s="1049"/>
      <c r="DI73" s="1049"/>
      <c r="DJ73" s="1049"/>
      <c r="DK73" s="1049"/>
      <c r="DL73" s="1152"/>
      <c r="DM73" s="1197"/>
      <c r="DN73" s="689"/>
      <c r="DO73" s="689"/>
      <c r="DP73" s="689"/>
      <c r="DQ73" s="1202"/>
      <c r="DR73" s="1202"/>
      <c r="DS73" s="1202"/>
      <c r="DT73" s="1202"/>
      <c r="DU73" s="1202"/>
      <c r="DV73" s="1202"/>
      <c r="DW73" s="1202"/>
      <c r="DX73" s="1202"/>
      <c r="DY73" s="1202"/>
      <c r="DZ73" s="1202"/>
      <c r="EA73" s="1202"/>
      <c r="EB73" s="1202"/>
      <c r="EC73" s="1202"/>
      <c r="ED73" s="1202"/>
      <c r="EE73" s="1202"/>
      <c r="EF73" s="1202"/>
      <c r="EG73" s="1203"/>
      <c r="EL73" s="1776"/>
      <c r="EM73" s="1777"/>
      <c r="EN73" s="1777"/>
      <c r="EO73" s="1777"/>
      <c r="EP73" s="1777"/>
      <c r="EQ73" s="1777"/>
      <c r="ER73" s="1777"/>
      <c r="ES73" s="1777"/>
      <c r="ET73" s="1777"/>
      <c r="EU73" s="1777"/>
      <c r="EV73" s="1777"/>
      <c r="EW73" s="1777"/>
      <c r="EX73" s="1777"/>
      <c r="EY73" s="1777"/>
      <c r="EZ73" s="1777"/>
      <c r="FA73" s="1777"/>
      <c r="FB73" s="1777"/>
      <c r="FC73" s="1777"/>
      <c r="FD73" s="1777"/>
      <c r="FE73" s="1777"/>
      <c r="FF73" s="1777"/>
      <c r="FG73" s="1777"/>
      <c r="FH73" s="1777"/>
      <c r="FI73" s="1777"/>
      <c r="FJ73" s="1777"/>
      <c r="FK73" s="1777"/>
      <c r="FL73" s="1777"/>
      <c r="FM73" s="1777"/>
      <c r="FN73" s="1777"/>
      <c r="FO73" s="1777"/>
      <c r="FP73" s="1777"/>
      <c r="FQ73" s="1777"/>
      <c r="FR73" s="1777"/>
      <c r="FS73" s="1778"/>
      <c r="FU73" s="586"/>
      <c r="FV73" s="623"/>
      <c r="FW73" s="623"/>
      <c r="FX73" s="623"/>
      <c r="FY73" s="623"/>
      <c r="FZ73" s="623"/>
      <c r="GA73" s="623"/>
      <c r="GB73" s="587"/>
      <c r="GC73" s="749"/>
      <c r="GD73" s="750"/>
      <c r="GE73" s="750"/>
      <c r="GF73" s="750"/>
      <c r="GG73" s="750"/>
      <c r="GH73" s="750"/>
      <c r="GI73" s="750"/>
      <c r="GJ73" s="750"/>
      <c r="GK73" s="750"/>
      <c r="GL73" s="750"/>
      <c r="GM73" s="750"/>
      <c r="GN73" s="750"/>
      <c r="GO73" s="750"/>
      <c r="GP73" s="820"/>
      <c r="GQ73" s="1209"/>
      <c r="GR73" s="1210"/>
      <c r="GS73" s="1211"/>
      <c r="GT73" s="765"/>
      <c r="GU73" s="766"/>
      <c r="GV73" s="766"/>
      <c r="GW73" s="767"/>
      <c r="GX73" s="765"/>
      <c r="GY73" s="766"/>
      <c r="GZ73" s="766"/>
      <c r="HA73" s="766"/>
      <c r="HB73" s="766"/>
      <c r="HC73" s="766"/>
      <c r="HD73" s="766"/>
      <c r="HE73" s="766"/>
      <c r="HF73" s="767"/>
      <c r="HG73" s="774"/>
      <c r="HH73" s="775"/>
      <c r="HI73" s="775"/>
      <c r="HJ73" s="775"/>
      <c r="HK73" s="775"/>
      <c r="HL73" s="775"/>
      <c r="HM73" s="776"/>
      <c r="HN73" s="765"/>
      <c r="HO73" s="766"/>
      <c r="HP73" s="766"/>
      <c r="HQ73" s="766"/>
      <c r="HR73" s="766"/>
      <c r="HS73" s="689"/>
      <c r="HT73" s="690"/>
      <c r="HU73" s="1576"/>
      <c r="HV73" s="1577"/>
      <c r="HW73" s="1577"/>
      <c r="HX73" s="1577"/>
      <c r="HY73" s="1578"/>
      <c r="HZ73" s="765"/>
      <c r="IA73" s="766"/>
      <c r="IB73" s="766"/>
      <c r="IC73" s="766"/>
      <c r="ID73" s="766"/>
      <c r="IE73" s="766"/>
      <c r="IF73" s="766"/>
      <c r="IG73" s="766"/>
      <c r="IH73" s="766"/>
      <c r="II73" s="766"/>
      <c r="IJ73" s="766"/>
      <c r="IK73" s="766"/>
      <c r="IL73" s="766"/>
      <c r="IM73" s="767"/>
    </row>
    <row r="74" spans="1:247" ht="4.3499999999999996" customHeight="1" thickBot="1" x14ac:dyDescent="0.2">
      <c r="A74" s="1048"/>
      <c r="B74" s="1048"/>
      <c r="C74" s="1048"/>
      <c r="D74" s="1048"/>
      <c r="F74" s="12"/>
      <c r="G74" s="15"/>
      <c r="H74" s="18"/>
      <c r="I74" s="18"/>
      <c r="J74" s="18"/>
      <c r="K74" s="18"/>
      <c r="L74" s="18"/>
      <c r="M74" s="18"/>
      <c r="N74" s="18"/>
      <c r="O74" s="18"/>
      <c r="P74" s="1044"/>
      <c r="Q74" s="1045"/>
      <c r="R74" s="1045"/>
      <c r="S74" s="1045"/>
      <c r="T74" s="1045"/>
      <c r="U74" s="1045"/>
      <c r="V74" s="1045"/>
      <c r="W74" s="1045"/>
      <c r="X74" s="1045"/>
      <c r="Y74" s="1045"/>
      <c r="Z74" s="1045"/>
      <c r="AA74" s="1045"/>
      <c r="AB74" s="1045"/>
      <c r="AC74" s="1045"/>
      <c r="AD74" s="1045"/>
      <c r="AE74" s="1045"/>
      <c r="AF74" s="1045"/>
      <c r="AG74" s="1045"/>
      <c r="AH74" s="1045"/>
      <c r="AI74" s="1047"/>
      <c r="AJ74" s="1128"/>
      <c r="AK74" s="1129"/>
      <c r="AL74" s="1129"/>
      <c r="AM74" s="1129"/>
      <c r="AN74" s="1129"/>
      <c r="AO74" s="1129"/>
      <c r="AP74" s="1129"/>
      <c r="AQ74" s="1129"/>
      <c r="AR74" s="1129"/>
      <c r="AS74" s="1129"/>
      <c r="AT74" s="1129"/>
      <c r="AU74" s="1129"/>
      <c r="AV74" s="1129"/>
      <c r="AW74" s="1129"/>
      <c r="AX74" s="1129"/>
      <c r="AY74" s="1129"/>
      <c r="AZ74" s="1129"/>
      <c r="BA74" s="1129"/>
      <c r="BB74" s="1129"/>
      <c r="BC74" s="1130"/>
      <c r="BE74" s="1140"/>
      <c r="BF74" s="1141"/>
      <c r="BG74" s="1142"/>
      <c r="BH74" s="676"/>
      <c r="BI74" s="677"/>
      <c r="BJ74" s="678"/>
      <c r="BK74" s="676"/>
      <c r="BL74" s="677"/>
      <c r="BM74" s="677"/>
      <c r="BN74" s="677"/>
      <c r="BO74" s="677"/>
      <c r="BP74" s="677"/>
      <c r="BQ74" s="677"/>
      <c r="BR74" s="677"/>
      <c r="BS74" s="677"/>
      <c r="BT74" s="677"/>
      <c r="BU74" s="677"/>
      <c r="BV74" s="677"/>
      <c r="BW74" s="678"/>
      <c r="BX74" s="715"/>
      <c r="BY74" s="716"/>
      <c r="BZ74" s="716"/>
      <c r="CA74" s="716"/>
      <c r="CB74" s="716"/>
      <c r="CC74" s="716"/>
      <c r="CD74" s="716"/>
      <c r="CE74" s="716"/>
      <c r="CF74" s="716"/>
      <c r="CG74" s="716"/>
      <c r="CH74" s="716"/>
      <c r="CI74" s="1135"/>
      <c r="CK74" s="1049"/>
      <c r="CL74" s="1049"/>
      <c r="CM74" s="1049"/>
      <c r="CN74" s="1049"/>
      <c r="CO74" s="1049"/>
      <c r="CP74" s="1049"/>
      <c r="CQ74" s="1049"/>
      <c r="CR74" s="1049"/>
      <c r="CS74" s="1049"/>
      <c r="CT74" s="1049"/>
      <c r="CU74" s="1049"/>
      <c r="CV74" s="1049"/>
      <c r="CW74" s="1049"/>
      <c r="CX74" s="1049"/>
      <c r="CY74" s="1049"/>
      <c r="CZ74" s="1049"/>
      <c r="DA74" s="1049"/>
      <c r="DB74" s="1049"/>
      <c r="DC74" s="1049"/>
      <c r="DD74" s="1049"/>
      <c r="DE74" s="1049"/>
      <c r="DF74" s="1049"/>
      <c r="DG74" s="1049"/>
      <c r="DH74" s="1049"/>
      <c r="DI74" s="1049"/>
      <c r="DJ74" s="1049"/>
      <c r="DK74" s="1049"/>
      <c r="DL74" s="1152"/>
      <c r="DM74" s="1198"/>
      <c r="DN74" s="1199"/>
      <c r="DO74" s="1199"/>
      <c r="DP74" s="1199"/>
      <c r="DQ74" s="1204"/>
      <c r="DR74" s="1204"/>
      <c r="DS74" s="1204"/>
      <c r="DT74" s="1204"/>
      <c r="DU74" s="1204"/>
      <c r="DV74" s="1204"/>
      <c r="DW74" s="1204"/>
      <c r="DX74" s="1204"/>
      <c r="DY74" s="1204"/>
      <c r="DZ74" s="1204"/>
      <c r="EA74" s="1204"/>
      <c r="EB74" s="1204"/>
      <c r="EC74" s="1204"/>
      <c r="ED74" s="1204"/>
      <c r="EE74" s="1204"/>
      <c r="EF74" s="1204"/>
      <c r="EG74" s="1205"/>
      <c r="EL74" s="1776"/>
      <c r="EM74" s="1777"/>
      <c r="EN74" s="1777"/>
      <c r="EO74" s="1777"/>
      <c r="EP74" s="1777"/>
      <c r="EQ74" s="1777"/>
      <c r="ER74" s="1777"/>
      <c r="ES74" s="1777"/>
      <c r="ET74" s="1777"/>
      <c r="EU74" s="1777"/>
      <c r="EV74" s="1777"/>
      <c r="EW74" s="1777"/>
      <c r="EX74" s="1777"/>
      <c r="EY74" s="1777"/>
      <c r="EZ74" s="1777"/>
      <c r="FA74" s="1777"/>
      <c r="FB74" s="1777"/>
      <c r="FC74" s="1777"/>
      <c r="FD74" s="1777"/>
      <c r="FE74" s="1777"/>
      <c r="FF74" s="1777"/>
      <c r="FG74" s="1777"/>
      <c r="FH74" s="1777"/>
      <c r="FI74" s="1777"/>
      <c r="FJ74" s="1777"/>
      <c r="FK74" s="1777"/>
      <c r="FL74" s="1777"/>
      <c r="FM74" s="1777"/>
      <c r="FN74" s="1777"/>
      <c r="FO74" s="1777"/>
      <c r="FP74" s="1777"/>
      <c r="FQ74" s="1777"/>
      <c r="FR74" s="1777"/>
      <c r="FS74" s="1778"/>
      <c r="FU74" s="586"/>
      <c r="FV74" s="623"/>
      <c r="FW74" s="623"/>
      <c r="FX74" s="623"/>
      <c r="FY74" s="623"/>
      <c r="FZ74" s="623"/>
      <c r="GA74" s="623"/>
      <c r="GB74" s="587"/>
      <c r="GC74" s="749"/>
      <c r="GD74" s="750"/>
      <c r="GE74" s="750"/>
      <c r="GF74" s="750"/>
      <c r="GG74" s="750"/>
      <c r="GH74" s="750"/>
      <c r="GI74" s="750"/>
      <c r="GJ74" s="750"/>
      <c r="GK74" s="750"/>
      <c r="GL74" s="750"/>
      <c r="GM74" s="750"/>
      <c r="GN74" s="750"/>
      <c r="GO74" s="750"/>
      <c r="GP74" s="820"/>
      <c r="GQ74" s="1209"/>
      <c r="GR74" s="1210"/>
      <c r="GS74" s="1211"/>
      <c r="GT74" s="765"/>
      <c r="GU74" s="766"/>
      <c r="GV74" s="766"/>
      <c r="GW74" s="767"/>
      <c r="GX74" s="765"/>
      <c r="GY74" s="766"/>
      <c r="GZ74" s="766"/>
      <c r="HA74" s="766"/>
      <c r="HB74" s="766"/>
      <c r="HC74" s="766"/>
      <c r="HD74" s="766"/>
      <c r="HE74" s="766"/>
      <c r="HF74" s="767"/>
      <c r="HG74" s="774"/>
      <c r="HH74" s="775"/>
      <c r="HI74" s="775"/>
      <c r="HJ74" s="775"/>
      <c r="HK74" s="775"/>
      <c r="HL74" s="775"/>
      <c r="HM74" s="776"/>
      <c r="HN74" s="765"/>
      <c r="HO74" s="766"/>
      <c r="HP74" s="766"/>
      <c r="HQ74" s="766"/>
      <c r="HR74" s="766"/>
      <c r="HS74" s="689" t="s">
        <v>272</v>
      </c>
      <c r="HT74" s="690"/>
      <c r="HU74" s="1576"/>
      <c r="HV74" s="1577"/>
      <c r="HW74" s="1577"/>
      <c r="HX74" s="1577"/>
      <c r="HY74" s="1578"/>
      <c r="HZ74" s="765"/>
      <c r="IA74" s="766"/>
      <c r="IB74" s="766"/>
      <c r="IC74" s="766"/>
      <c r="ID74" s="766"/>
      <c r="IE74" s="766"/>
      <c r="IF74" s="766"/>
      <c r="IG74" s="766"/>
      <c r="IH74" s="766"/>
      <c r="II74" s="766"/>
      <c r="IJ74" s="766"/>
      <c r="IK74" s="766"/>
      <c r="IL74" s="766"/>
      <c r="IM74" s="767"/>
    </row>
    <row r="75" spans="1:247" ht="4.3499999999999996" customHeight="1" x14ac:dyDescent="0.15">
      <c r="A75" s="1048"/>
      <c r="B75" s="1048"/>
      <c r="C75" s="1048"/>
      <c r="D75" s="1048"/>
      <c r="F75" s="12"/>
      <c r="G75" s="16"/>
      <c r="H75" s="19"/>
      <c r="I75" s="19"/>
      <c r="J75" s="19"/>
      <c r="K75" s="19"/>
      <c r="L75" s="19"/>
      <c r="M75" s="19"/>
      <c r="N75" s="19"/>
      <c r="O75" s="19"/>
      <c r="P75" s="1230"/>
      <c r="Q75" s="1231"/>
      <c r="R75" s="1231"/>
      <c r="S75" s="1231"/>
      <c r="T75" s="1231"/>
      <c r="U75" s="1231"/>
      <c r="V75" s="1231"/>
      <c r="W75" s="1231"/>
      <c r="X75" s="1231"/>
      <c r="Y75" s="1231"/>
      <c r="Z75" s="1231"/>
      <c r="AA75" s="1231"/>
      <c r="AB75" s="1231"/>
      <c r="AC75" s="1231"/>
      <c r="AD75" s="1231"/>
      <c r="AE75" s="1231"/>
      <c r="AF75" s="1231"/>
      <c r="AG75" s="1231"/>
      <c r="AH75" s="1231"/>
      <c r="AI75" s="1602"/>
      <c r="AJ75" s="1131"/>
      <c r="AK75" s="1132"/>
      <c r="AL75" s="1132"/>
      <c r="AM75" s="1132"/>
      <c r="AN75" s="1132"/>
      <c r="AO75" s="1132"/>
      <c r="AP75" s="1132"/>
      <c r="AQ75" s="1132"/>
      <c r="AR75" s="1132"/>
      <c r="AS75" s="1132"/>
      <c r="AT75" s="1132"/>
      <c r="AU75" s="1132"/>
      <c r="AV75" s="1132"/>
      <c r="AW75" s="1132"/>
      <c r="AX75" s="1132"/>
      <c r="AY75" s="1132"/>
      <c r="AZ75" s="1132"/>
      <c r="BA75" s="1132"/>
      <c r="BB75" s="1132"/>
      <c r="BC75" s="1133"/>
      <c r="BE75" s="1140"/>
      <c r="BF75" s="1141"/>
      <c r="BG75" s="1142"/>
      <c r="BH75" s="676"/>
      <c r="BI75" s="677"/>
      <c r="BJ75" s="678"/>
      <c r="BK75" s="679"/>
      <c r="BL75" s="680"/>
      <c r="BM75" s="680"/>
      <c r="BN75" s="680"/>
      <c r="BO75" s="680"/>
      <c r="BP75" s="680"/>
      <c r="BQ75" s="680"/>
      <c r="BR75" s="680"/>
      <c r="BS75" s="680"/>
      <c r="BT75" s="680"/>
      <c r="BU75" s="680"/>
      <c r="BV75" s="680"/>
      <c r="BW75" s="681"/>
      <c r="BX75" s="717"/>
      <c r="BY75" s="718"/>
      <c r="BZ75" s="718"/>
      <c r="CA75" s="718"/>
      <c r="CB75" s="718"/>
      <c r="CC75" s="718"/>
      <c r="CD75" s="718"/>
      <c r="CE75" s="718"/>
      <c r="CF75" s="718"/>
      <c r="CG75" s="718"/>
      <c r="CH75" s="718"/>
      <c r="CI75" s="1136"/>
      <c r="CJ75" s="60"/>
      <c r="CK75" s="736" t="s">
        <v>210</v>
      </c>
      <c r="CL75" s="736"/>
      <c r="CM75" s="736"/>
      <c r="CN75" s="736"/>
      <c r="CO75" s="736"/>
      <c r="CP75" s="736"/>
      <c r="CQ75" s="736"/>
      <c r="CR75" s="736"/>
      <c r="CS75" s="736"/>
      <c r="CT75" s="736"/>
      <c r="CU75" s="736"/>
      <c r="CV75" s="736"/>
      <c r="CW75" s="736"/>
      <c r="CX75" s="736"/>
      <c r="CY75" s="736"/>
      <c r="CZ75" s="736"/>
      <c r="DA75" s="736"/>
      <c r="DB75" s="736"/>
      <c r="DC75" s="736"/>
      <c r="DD75" s="736"/>
      <c r="DE75" s="736"/>
      <c r="DF75" s="736"/>
      <c r="DG75" s="736"/>
      <c r="DH75" s="736"/>
      <c r="DI75" s="736"/>
      <c r="DJ75" s="736"/>
      <c r="DK75" s="736"/>
      <c r="DL75" s="736"/>
      <c r="DM75" s="736"/>
      <c r="DN75" s="736"/>
      <c r="DO75" s="736"/>
      <c r="DP75" s="736"/>
      <c r="DQ75" s="736"/>
      <c r="DR75" s="736"/>
      <c r="DS75" s="736"/>
      <c r="DT75" s="736"/>
      <c r="DU75" s="736"/>
      <c r="DV75" s="736"/>
      <c r="DW75" s="736"/>
      <c r="DX75" s="736"/>
      <c r="DY75" s="736"/>
      <c r="DZ75" s="736"/>
      <c r="EA75" s="736"/>
      <c r="EB75" s="736"/>
      <c r="EC75" s="736"/>
      <c r="ED75" s="736"/>
      <c r="EE75" s="736"/>
      <c r="EF75" s="736"/>
      <c r="EG75" s="736"/>
      <c r="EL75" s="1776"/>
      <c r="EM75" s="1777"/>
      <c r="EN75" s="1777"/>
      <c r="EO75" s="1777"/>
      <c r="EP75" s="1777"/>
      <c r="EQ75" s="1777"/>
      <c r="ER75" s="1777"/>
      <c r="ES75" s="1777"/>
      <c r="ET75" s="1777"/>
      <c r="EU75" s="1777"/>
      <c r="EV75" s="1777"/>
      <c r="EW75" s="1777"/>
      <c r="EX75" s="1777"/>
      <c r="EY75" s="1777"/>
      <c r="EZ75" s="1777"/>
      <c r="FA75" s="1777"/>
      <c r="FB75" s="1777"/>
      <c r="FC75" s="1777"/>
      <c r="FD75" s="1777"/>
      <c r="FE75" s="1777"/>
      <c r="FF75" s="1777"/>
      <c r="FG75" s="1777"/>
      <c r="FH75" s="1777"/>
      <c r="FI75" s="1777"/>
      <c r="FJ75" s="1777"/>
      <c r="FK75" s="1777"/>
      <c r="FL75" s="1777"/>
      <c r="FM75" s="1777"/>
      <c r="FN75" s="1777"/>
      <c r="FO75" s="1777"/>
      <c r="FP75" s="1777"/>
      <c r="FQ75" s="1777"/>
      <c r="FR75" s="1777"/>
      <c r="FS75" s="1778"/>
      <c r="FU75" s="586"/>
      <c r="FV75" s="623"/>
      <c r="FW75" s="623"/>
      <c r="FX75" s="623"/>
      <c r="FY75" s="623"/>
      <c r="FZ75" s="623"/>
      <c r="GA75" s="623"/>
      <c r="GB75" s="587"/>
      <c r="GC75" s="749"/>
      <c r="GD75" s="750"/>
      <c r="GE75" s="750"/>
      <c r="GF75" s="750"/>
      <c r="GG75" s="750"/>
      <c r="GH75" s="750"/>
      <c r="GI75" s="750"/>
      <c r="GJ75" s="750"/>
      <c r="GK75" s="750"/>
      <c r="GL75" s="750"/>
      <c r="GM75" s="750"/>
      <c r="GN75" s="750"/>
      <c r="GO75" s="750"/>
      <c r="GP75" s="820"/>
      <c r="GQ75" s="1209"/>
      <c r="GR75" s="1210"/>
      <c r="GS75" s="1211"/>
      <c r="GT75" s="765"/>
      <c r="GU75" s="766"/>
      <c r="GV75" s="766"/>
      <c r="GW75" s="767"/>
      <c r="GX75" s="765"/>
      <c r="GY75" s="766"/>
      <c r="GZ75" s="766"/>
      <c r="HA75" s="766"/>
      <c r="HB75" s="766"/>
      <c r="HC75" s="766"/>
      <c r="HD75" s="766"/>
      <c r="HE75" s="766"/>
      <c r="HF75" s="767"/>
      <c r="HG75" s="774"/>
      <c r="HH75" s="775"/>
      <c r="HI75" s="775"/>
      <c r="HJ75" s="775"/>
      <c r="HK75" s="775"/>
      <c r="HL75" s="775"/>
      <c r="HM75" s="776"/>
      <c r="HN75" s="765"/>
      <c r="HO75" s="766"/>
      <c r="HP75" s="766"/>
      <c r="HQ75" s="766"/>
      <c r="HR75" s="766"/>
      <c r="HS75" s="689"/>
      <c r="HT75" s="690"/>
      <c r="HU75" s="1576"/>
      <c r="HV75" s="1577"/>
      <c r="HW75" s="1577"/>
      <c r="HX75" s="1577"/>
      <c r="HY75" s="1578"/>
      <c r="HZ75" s="765"/>
      <c r="IA75" s="766"/>
      <c r="IB75" s="766"/>
      <c r="IC75" s="766"/>
      <c r="ID75" s="766"/>
      <c r="IE75" s="766"/>
      <c r="IF75" s="766"/>
      <c r="IG75" s="766"/>
      <c r="IH75" s="766"/>
      <c r="II75" s="766"/>
      <c r="IJ75" s="766"/>
      <c r="IK75" s="766"/>
      <c r="IL75" s="766"/>
      <c r="IM75" s="767"/>
    </row>
    <row r="76" spans="1:247" ht="4.3499999999999996" customHeight="1" x14ac:dyDescent="0.15">
      <c r="A76" s="1048"/>
      <c r="B76" s="1048"/>
      <c r="C76" s="1048"/>
      <c r="D76" s="1048"/>
      <c r="F76" s="12"/>
      <c r="G76" s="1153" t="s">
        <v>542</v>
      </c>
      <c r="H76" s="1154"/>
      <c r="I76" s="1154"/>
      <c r="J76" s="1154"/>
      <c r="K76" s="1154"/>
      <c r="L76" s="1154"/>
      <c r="M76" s="1154"/>
      <c r="N76" s="1154"/>
      <c r="O76" s="1155"/>
      <c r="P76" s="998" t="s">
        <v>12</v>
      </c>
      <c r="Q76" s="999"/>
      <c r="R76" s="999"/>
      <c r="S76" s="999"/>
      <c r="T76" s="999"/>
      <c r="U76" s="999"/>
      <c r="V76" s="999"/>
      <c r="W76" s="999"/>
      <c r="X76" s="999"/>
      <c r="Y76" s="999"/>
      <c r="Z76" s="999"/>
      <c r="AA76" s="999"/>
      <c r="AB76" s="999"/>
      <c r="AC76" s="999"/>
      <c r="AD76" s="999"/>
      <c r="AE76" s="999"/>
      <c r="AF76" s="999"/>
      <c r="AG76" s="999"/>
      <c r="AH76" s="999"/>
      <c r="AI76" s="1000"/>
      <c r="AJ76" s="998" t="s">
        <v>18</v>
      </c>
      <c r="AK76" s="999"/>
      <c r="AL76" s="999"/>
      <c r="AM76" s="999"/>
      <c r="AN76" s="999"/>
      <c r="AO76" s="999"/>
      <c r="AP76" s="999"/>
      <c r="AQ76" s="999"/>
      <c r="AR76" s="999"/>
      <c r="AS76" s="999"/>
      <c r="AT76" s="999"/>
      <c r="AU76" s="999"/>
      <c r="AV76" s="999"/>
      <c r="AW76" s="999"/>
      <c r="AX76" s="999"/>
      <c r="AY76" s="999"/>
      <c r="AZ76" s="999"/>
      <c r="BA76" s="999"/>
      <c r="BB76" s="999"/>
      <c r="BC76" s="1076"/>
      <c r="BE76" s="1140"/>
      <c r="BF76" s="1141"/>
      <c r="BG76" s="1142"/>
      <c r="BH76" s="676"/>
      <c r="BI76" s="677"/>
      <c r="BJ76" s="678"/>
      <c r="BK76" s="673" t="s">
        <v>71</v>
      </c>
      <c r="BL76" s="674"/>
      <c r="BM76" s="674"/>
      <c r="BN76" s="674"/>
      <c r="BO76" s="674"/>
      <c r="BP76" s="674"/>
      <c r="BQ76" s="674"/>
      <c r="BR76" s="674"/>
      <c r="BS76" s="674"/>
      <c r="BT76" s="674"/>
      <c r="BU76" s="674"/>
      <c r="BV76" s="674"/>
      <c r="BW76" s="675"/>
      <c r="BX76" s="713">
        <f>IF(年金以外雑所得!G31="","",年金以外雑所得!G31)</f>
        <v>0</v>
      </c>
      <c r="BY76" s="714"/>
      <c r="BZ76" s="714"/>
      <c r="CA76" s="714"/>
      <c r="CB76" s="714"/>
      <c r="CC76" s="714"/>
      <c r="CD76" s="714"/>
      <c r="CE76" s="714"/>
      <c r="CF76" s="714"/>
      <c r="CG76" s="714"/>
      <c r="CH76" s="714"/>
      <c r="CI76" s="642"/>
      <c r="CJ76" s="60"/>
      <c r="CK76" s="736"/>
      <c r="CL76" s="736"/>
      <c r="CM76" s="736"/>
      <c r="CN76" s="736"/>
      <c r="CO76" s="736"/>
      <c r="CP76" s="736"/>
      <c r="CQ76" s="736"/>
      <c r="CR76" s="736"/>
      <c r="CS76" s="736"/>
      <c r="CT76" s="736"/>
      <c r="CU76" s="736"/>
      <c r="CV76" s="736"/>
      <c r="CW76" s="736"/>
      <c r="CX76" s="736"/>
      <c r="CY76" s="736"/>
      <c r="CZ76" s="736"/>
      <c r="DA76" s="736"/>
      <c r="DB76" s="736"/>
      <c r="DC76" s="736"/>
      <c r="DD76" s="736"/>
      <c r="DE76" s="736"/>
      <c r="DF76" s="736"/>
      <c r="DG76" s="736"/>
      <c r="DH76" s="736"/>
      <c r="DI76" s="736"/>
      <c r="DJ76" s="736"/>
      <c r="DK76" s="736"/>
      <c r="DL76" s="736"/>
      <c r="DM76" s="736"/>
      <c r="DN76" s="736"/>
      <c r="DO76" s="736"/>
      <c r="DP76" s="736"/>
      <c r="DQ76" s="736"/>
      <c r="DR76" s="736"/>
      <c r="DS76" s="736"/>
      <c r="DT76" s="736"/>
      <c r="DU76" s="736"/>
      <c r="DV76" s="736"/>
      <c r="DW76" s="736"/>
      <c r="DX76" s="736"/>
      <c r="DY76" s="736"/>
      <c r="DZ76" s="736"/>
      <c r="EA76" s="736"/>
      <c r="EB76" s="736"/>
      <c r="EC76" s="736"/>
      <c r="ED76" s="736"/>
      <c r="EE76" s="736"/>
      <c r="EF76" s="736"/>
      <c r="EG76" s="736"/>
      <c r="EL76" s="1776"/>
      <c r="EM76" s="1777"/>
      <c r="EN76" s="1777"/>
      <c r="EO76" s="1777"/>
      <c r="EP76" s="1777"/>
      <c r="EQ76" s="1777"/>
      <c r="ER76" s="1777"/>
      <c r="ES76" s="1777"/>
      <c r="ET76" s="1777"/>
      <c r="EU76" s="1777"/>
      <c r="EV76" s="1777"/>
      <c r="EW76" s="1777"/>
      <c r="EX76" s="1777"/>
      <c r="EY76" s="1777"/>
      <c r="EZ76" s="1777"/>
      <c r="FA76" s="1777"/>
      <c r="FB76" s="1777"/>
      <c r="FC76" s="1777"/>
      <c r="FD76" s="1777"/>
      <c r="FE76" s="1777"/>
      <c r="FF76" s="1777"/>
      <c r="FG76" s="1777"/>
      <c r="FH76" s="1777"/>
      <c r="FI76" s="1777"/>
      <c r="FJ76" s="1777"/>
      <c r="FK76" s="1777"/>
      <c r="FL76" s="1777"/>
      <c r="FM76" s="1777"/>
      <c r="FN76" s="1777"/>
      <c r="FO76" s="1777"/>
      <c r="FP76" s="1777"/>
      <c r="FQ76" s="1777"/>
      <c r="FR76" s="1777"/>
      <c r="FS76" s="1778"/>
      <c r="FU76" s="588"/>
      <c r="FV76" s="635"/>
      <c r="FW76" s="635"/>
      <c r="FX76" s="635"/>
      <c r="FY76" s="635"/>
      <c r="FZ76" s="635"/>
      <c r="GA76" s="635"/>
      <c r="GB76" s="589"/>
      <c r="GC76" s="751"/>
      <c r="GD76" s="752"/>
      <c r="GE76" s="752"/>
      <c r="GF76" s="752"/>
      <c r="GG76" s="752"/>
      <c r="GH76" s="752"/>
      <c r="GI76" s="752"/>
      <c r="GJ76" s="752"/>
      <c r="GK76" s="752"/>
      <c r="GL76" s="752"/>
      <c r="GM76" s="752"/>
      <c r="GN76" s="752"/>
      <c r="GO76" s="752"/>
      <c r="GP76" s="821"/>
      <c r="GQ76" s="853"/>
      <c r="GR76" s="1212"/>
      <c r="GS76" s="1213"/>
      <c r="GT76" s="768"/>
      <c r="GU76" s="769"/>
      <c r="GV76" s="769"/>
      <c r="GW76" s="770"/>
      <c r="GX76" s="768"/>
      <c r="GY76" s="769"/>
      <c r="GZ76" s="769"/>
      <c r="HA76" s="769"/>
      <c r="HB76" s="769"/>
      <c r="HC76" s="769"/>
      <c r="HD76" s="769"/>
      <c r="HE76" s="769"/>
      <c r="HF76" s="770"/>
      <c r="HG76" s="777"/>
      <c r="HH76" s="778"/>
      <c r="HI76" s="778"/>
      <c r="HJ76" s="778"/>
      <c r="HK76" s="778"/>
      <c r="HL76" s="778"/>
      <c r="HM76" s="779"/>
      <c r="HN76" s="768"/>
      <c r="HO76" s="769"/>
      <c r="HP76" s="769"/>
      <c r="HQ76" s="769"/>
      <c r="HR76" s="769"/>
      <c r="HS76" s="686"/>
      <c r="HT76" s="687"/>
      <c r="HU76" s="1579"/>
      <c r="HV76" s="1580"/>
      <c r="HW76" s="1580"/>
      <c r="HX76" s="1580"/>
      <c r="HY76" s="1581"/>
      <c r="HZ76" s="768"/>
      <c r="IA76" s="769"/>
      <c r="IB76" s="769"/>
      <c r="IC76" s="769"/>
      <c r="ID76" s="769"/>
      <c r="IE76" s="769"/>
      <c r="IF76" s="769"/>
      <c r="IG76" s="769"/>
      <c r="IH76" s="769"/>
      <c r="II76" s="769"/>
      <c r="IJ76" s="769"/>
      <c r="IK76" s="769"/>
      <c r="IL76" s="769"/>
      <c r="IM76" s="770"/>
    </row>
    <row r="77" spans="1:247" ht="4.3499999999999996" customHeight="1" x14ac:dyDescent="0.15">
      <c r="A77" s="1048"/>
      <c r="B77" s="1048"/>
      <c r="C77" s="1048"/>
      <c r="D77" s="1048"/>
      <c r="F77" s="12"/>
      <c r="G77" s="1156"/>
      <c r="H77" s="1157"/>
      <c r="I77" s="1157"/>
      <c r="J77" s="1157"/>
      <c r="K77" s="1157"/>
      <c r="L77" s="1157"/>
      <c r="M77" s="1157"/>
      <c r="N77" s="1157"/>
      <c r="O77" s="1158"/>
      <c r="P77" s="1001"/>
      <c r="Q77" s="1002"/>
      <c r="R77" s="1002"/>
      <c r="S77" s="1002"/>
      <c r="T77" s="1002"/>
      <c r="U77" s="1002"/>
      <c r="V77" s="1002"/>
      <c r="W77" s="1002"/>
      <c r="X77" s="1002"/>
      <c r="Y77" s="1002"/>
      <c r="Z77" s="1002"/>
      <c r="AA77" s="1002"/>
      <c r="AB77" s="1002"/>
      <c r="AC77" s="1002"/>
      <c r="AD77" s="1002"/>
      <c r="AE77" s="1002"/>
      <c r="AF77" s="1002"/>
      <c r="AG77" s="1002"/>
      <c r="AH77" s="1002"/>
      <c r="AI77" s="1003"/>
      <c r="AJ77" s="1001"/>
      <c r="AK77" s="1002"/>
      <c r="AL77" s="1002"/>
      <c r="AM77" s="1002"/>
      <c r="AN77" s="1002"/>
      <c r="AO77" s="1002"/>
      <c r="AP77" s="1002"/>
      <c r="AQ77" s="1002"/>
      <c r="AR77" s="1002"/>
      <c r="AS77" s="1002"/>
      <c r="AT77" s="1002"/>
      <c r="AU77" s="1002"/>
      <c r="AV77" s="1002"/>
      <c r="AW77" s="1002"/>
      <c r="AX77" s="1002"/>
      <c r="AY77" s="1002"/>
      <c r="AZ77" s="1002"/>
      <c r="BA77" s="1002"/>
      <c r="BB77" s="1002"/>
      <c r="BC77" s="1011"/>
      <c r="BE77" s="1140"/>
      <c r="BF77" s="1141"/>
      <c r="BG77" s="1142"/>
      <c r="BH77" s="676"/>
      <c r="BI77" s="677"/>
      <c r="BJ77" s="678"/>
      <c r="BK77" s="676"/>
      <c r="BL77" s="677"/>
      <c r="BM77" s="677"/>
      <c r="BN77" s="677"/>
      <c r="BO77" s="677"/>
      <c r="BP77" s="677"/>
      <c r="BQ77" s="677"/>
      <c r="BR77" s="677"/>
      <c r="BS77" s="677"/>
      <c r="BT77" s="677"/>
      <c r="BU77" s="677"/>
      <c r="BV77" s="677"/>
      <c r="BW77" s="678"/>
      <c r="BX77" s="715"/>
      <c r="BY77" s="716"/>
      <c r="BZ77" s="716"/>
      <c r="CA77" s="716"/>
      <c r="CB77" s="716"/>
      <c r="CC77" s="716"/>
      <c r="CD77" s="716"/>
      <c r="CE77" s="716"/>
      <c r="CF77" s="716"/>
      <c r="CG77" s="716"/>
      <c r="CH77" s="716"/>
      <c r="CI77" s="642"/>
      <c r="CJ77" s="60"/>
      <c r="CK77" s="737"/>
      <c r="CL77" s="737"/>
      <c r="CM77" s="737"/>
      <c r="CN77" s="737"/>
      <c r="CO77" s="737"/>
      <c r="CP77" s="737"/>
      <c r="CQ77" s="737"/>
      <c r="CR77" s="737"/>
      <c r="CS77" s="737"/>
      <c r="CT77" s="737"/>
      <c r="CU77" s="737"/>
      <c r="CV77" s="737"/>
      <c r="CW77" s="737"/>
      <c r="CX77" s="737"/>
      <c r="CY77" s="737"/>
      <c r="CZ77" s="737"/>
      <c r="DA77" s="737"/>
      <c r="DB77" s="737"/>
      <c r="DC77" s="737"/>
      <c r="DD77" s="737"/>
      <c r="DE77" s="737"/>
      <c r="DF77" s="737"/>
      <c r="DG77" s="737"/>
      <c r="DH77" s="737"/>
      <c r="DI77" s="737"/>
      <c r="DJ77" s="737"/>
      <c r="DK77" s="737"/>
      <c r="DL77" s="737"/>
      <c r="DM77" s="737"/>
      <c r="DN77" s="737"/>
      <c r="DO77" s="737"/>
      <c r="DP77" s="737"/>
      <c r="DQ77" s="737"/>
      <c r="DR77" s="737"/>
      <c r="DS77" s="737"/>
      <c r="DT77" s="737"/>
      <c r="DU77" s="737"/>
      <c r="DV77" s="737"/>
      <c r="DW77" s="737"/>
      <c r="DX77" s="737"/>
      <c r="DY77" s="737"/>
      <c r="DZ77" s="737"/>
      <c r="EA77" s="737"/>
      <c r="EB77" s="737"/>
      <c r="EC77" s="737"/>
      <c r="ED77" s="737"/>
      <c r="EE77" s="737"/>
      <c r="EF77" s="737"/>
      <c r="EG77" s="737"/>
      <c r="EL77" s="1776"/>
      <c r="EM77" s="1777"/>
      <c r="EN77" s="1777"/>
      <c r="EO77" s="1777"/>
      <c r="EP77" s="1777"/>
      <c r="EQ77" s="1777"/>
      <c r="ER77" s="1777"/>
      <c r="ES77" s="1777"/>
      <c r="ET77" s="1777"/>
      <c r="EU77" s="1777"/>
      <c r="EV77" s="1777"/>
      <c r="EW77" s="1777"/>
      <c r="EX77" s="1777"/>
      <c r="EY77" s="1777"/>
      <c r="EZ77" s="1777"/>
      <c r="FA77" s="1777"/>
      <c r="FB77" s="1777"/>
      <c r="FC77" s="1777"/>
      <c r="FD77" s="1777"/>
      <c r="FE77" s="1777"/>
      <c r="FF77" s="1777"/>
      <c r="FG77" s="1777"/>
      <c r="FH77" s="1777"/>
      <c r="FI77" s="1777"/>
      <c r="FJ77" s="1777"/>
      <c r="FK77" s="1777"/>
      <c r="FL77" s="1777"/>
      <c r="FM77" s="1777"/>
      <c r="FN77" s="1777"/>
      <c r="FO77" s="1777"/>
      <c r="FP77" s="1777"/>
      <c r="FQ77" s="1777"/>
      <c r="FR77" s="1777"/>
      <c r="FS77" s="1778"/>
      <c r="FU77" s="584" t="s">
        <v>125</v>
      </c>
      <c r="FV77" s="634"/>
      <c r="FW77" s="634"/>
      <c r="FX77" s="634"/>
      <c r="FY77" s="634"/>
      <c r="FZ77" s="634"/>
      <c r="GA77" s="634"/>
      <c r="GB77" s="585"/>
      <c r="GC77" s="1813" t="str">
        <f>IF(条件!C36="","",ASC(条件!H36))</f>
        <v/>
      </c>
      <c r="GD77" s="1814"/>
      <c r="GE77" s="1814"/>
      <c r="GF77" s="1814"/>
      <c r="GG77" s="1814"/>
      <c r="GH77" s="1814"/>
      <c r="GI77" s="1814"/>
      <c r="GJ77" s="1814"/>
      <c r="GK77" s="1814"/>
      <c r="GL77" s="1814"/>
      <c r="GM77" s="1814"/>
      <c r="GN77" s="1814"/>
      <c r="GO77" s="1814"/>
      <c r="GP77" s="1814"/>
      <c r="GQ77" s="1814"/>
      <c r="GR77" s="1814"/>
      <c r="GS77" s="1814"/>
      <c r="GT77" s="1814"/>
      <c r="GU77" s="1814"/>
      <c r="GV77" s="1814"/>
      <c r="GW77" s="1814"/>
      <c r="GX77" s="1814"/>
      <c r="GY77" s="1814"/>
      <c r="GZ77" s="1815"/>
    </row>
    <row r="78" spans="1:247" ht="3" customHeight="1" x14ac:dyDescent="0.15">
      <c r="A78" s="1048"/>
      <c r="B78" s="1048"/>
      <c r="C78" s="1048"/>
      <c r="D78" s="1048"/>
      <c r="F78" s="12"/>
      <c r="G78" s="1156"/>
      <c r="H78" s="1157"/>
      <c r="I78" s="1157"/>
      <c r="J78" s="1157"/>
      <c r="K78" s="1157"/>
      <c r="L78" s="1157"/>
      <c r="M78" s="1157"/>
      <c r="N78" s="1157"/>
      <c r="O78" s="1158"/>
      <c r="P78" s="1042">
        <f>SUMIF(地震保険!C11:C17,"地震保険料",地震保険!D11:D17)</f>
        <v>0</v>
      </c>
      <c r="Q78" s="1043"/>
      <c r="R78" s="1043"/>
      <c r="S78" s="1043"/>
      <c r="T78" s="1043"/>
      <c r="U78" s="1043"/>
      <c r="V78" s="1043"/>
      <c r="W78" s="1043"/>
      <c r="X78" s="1043"/>
      <c r="Y78" s="1043"/>
      <c r="Z78" s="1043"/>
      <c r="AA78" s="1043"/>
      <c r="AB78" s="1043"/>
      <c r="AC78" s="1043"/>
      <c r="AD78" s="1043"/>
      <c r="AE78" s="1043"/>
      <c r="AF78" s="1043"/>
      <c r="AG78" s="1043"/>
      <c r="AH78" s="1043"/>
      <c r="AI78" s="1046" t="s">
        <v>26</v>
      </c>
      <c r="AJ78" s="1042">
        <f>SUMIF(地震保険!C11:C17,"旧長期損害保険料",地震保険!D11:D17)</f>
        <v>0</v>
      </c>
      <c r="AK78" s="1043"/>
      <c r="AL78" s="1043"/>
      <c r="AM78" s="1043"/>
      <c r="AN78" s="1043"/>
      <c r="AO78" s="1043"/>
      <c r="AP78" s="1043"/>
      <c r="AQ78" s="1043"/>
      <c r="AR78" s="1043"/>
      <c r="AS78" s="1043"/>
      <c r="AT78" s="1043"/>
      <c r="AU78" s="1043"/>
      <c r="AV78" s="1043"/>
      <c r="AW78" s="1043"/>
      <c r="AX78" s="1043"/>
      <c r="AY78" s="1043"/>
      <c r="AZ78" s="1043"/>
      <c r="BA78" s="1043"/>
      <c r="BB78" s="1043"/>
      <c r="BC78" s="730" t="s">
        <v>26</v>
      </c>
      <c r="BE78" s="1140"/>
      <c r="BF78" s="1141"/>
      <c r="BG78" s="1142"/>
      <c r="BH78" s="676"/>
      <c r="BI78" s="677"/>
      <c r="BJ78" s="678"/>
      <c r="BK78" s="676"/>
      <c r="BL78" s="677"/>
      <c r="BM78" s="677"/>
      <c r="BN78" s="677"/>
      <c r="BO78" s="677"/>
      <c r="BP78" s="677"/>
      <c r="BQ78" s="677"/>
      <c r="BR78" s="677"/>
      <c r="BS78" s="677"/>
      <c r="BT78" s="677"/>
      <c r="BU78" s="677"/>
      <c r="BV78" s="677"/>
      <c r="BW78" s="678"/>
      <c r="BX78" s="715"/>
      <c r="BY78" s="716"/>
      <c r="BZ78" s="716"/>
      <c r="CA78" s="716"/>
      <c r="CB78" s="716"/>
      <c r="CC78" s="716"/>
      <c r="CD78" s="716"/>
      <c r="CE78" s="716"/>
      <c r="CF78" s="716"/>
      <c r="CG78" s="716"/>
      <c r="CH78" s="716"/>
      <c r="CI78" s="642"/>
      <c r="CJ78" s="60"/>
      <c r="CK78" s="682" t="str">
        <f>"収支計算書（"&amp;AV4&amp;"まで）"</f>
        <v>収支計算書（令和７年１月１日～令和７年１２月３１日まで）</v>
      </c>
      <c r="CL78" s="683"/>
      <c r="CM78" s="683"/>
      <c r="CN78" s="683"/>
      <c r="CO78" s="683"/>
      <c r="CP78" s="683"/>
      <c r="CQ78" s="683"/>
      <c r="CR78" s="683"/>
      <c r="CS78" s="683"/>
      <c r="CT78" s="683"/>
      <c r="CU78" s="683"/>
      <c r="CV78" s="683"/>
      <c r="CW78" s="683"/>
      <c r="CX78" s="683"/>
      <c r="CY78" s="683"/>
      <c r="CZ78" s="683"/>
      <c r="DA78" s="683"/>
      <c r="DB78" s="683"/>
      <c r="DC78" s="683"/>
      <c r="DD78" s="683"/>
      <c r="DE78" s="683"/>
      <c r="DF78" s="683"/>
      <c r="DG78" s="683"/>
      <c r="DH78" s="683"/>
      <c r="DI78" s="683"/>
      <c r="DJ78" s="683"/>
      <c r="DK78" s="683"/>
      <c r="DL78" s="683"/>
      <c r="DM78" s="683"/>
      <c r="DN78" s="683"/>
      <c r="DO78" s="683"/>
      <c r="DP78" s="683"/>
      <c r="DQ78" s="683"/>
      <c r="DR78" s="683"/>
      <c r="DS78" s="683"/>
      <c r="DT78" s="683"/>
      <c r="DU78" s="683"/>
      <c r="DV78" s="683"/>
      <c r="DW78" s="683"/>
      <c r="DX78" s="683"/>
      <c r="DY78" s="683"/>
      <c r="DZ78" s="683"/>
      <c r="EA78" s="683"/>
      <c r="EB78" s="683"/>
      <c r="EC78" s="683"/>
      <c r="ED78" s="683"/>
      <c r="EE78" s="683"/>
      <c r="EF78" s="683"/>
      <c r="EG78" s="684"/>
      <c r="EL78" s="1779"/>
      <c r="EM78" s="1780"/>
      <c r="EN78" s="1780"/>
      <c r="EO78" s="1780"/>
      <c r="EP78" s="1780"/>
      <c r="EQ78" s="1780"/>
      <c r="ER78" s="1780"/>
      <c r="ES78" s="1780"/>
      <c r="ET78" s="1780"/>
      <c r="EU78" s="1780"/>
      <c r="EV78" s="1780"/>
      <c r="EW78" s="1780"/>
      <c r="EX78" s="1780"/>
      <c r="EY78" s="1780"/>
      <c r="EZ78" s="1780"/>
      <c r="FA78" s="1780"/>
      <c r="FB78" s="1780"/>
      <c r="FC78" s="1780"/>
      <c r="FD78" s="1780"/>
      <c r="FE78" s="1780"/>
      <c r="FF78" s="1780"/>
      <c r="FG78" s="1780"/>
      <c r="FH78" s="1780"/>
      <c r="FI78" s="1780"/>
      <c r="FJ78" s="1780"/>
      <c r="FK78" s="1780"/>
      <c r="FL78" s="1780"/>
      <c r="FM78" s="1780"/>
      <c r="FN78" s="1780"/>
      <c r="FO78" s="1780"/>
      <c r="FP78" s="1780"/>
      <c r="FQ78" s="1780"/>
      <c r="FR78" s="1780"/>
      <c r="FS78" s="1781"/>
      <c r="FU78" s="586"/>
      <c r="FV78" s="623"/>
      <c r="FW78" s="623"/>
      <c r="FX78" s="623"/>
      <c r="FY78" s="623"/>
      <c r="FZ78" s="623"/>
      <c r="GA78" s="623"/>
      <c r="GB78" s="587"/>
      <c r="GC78" s="1816"/>
      <c r="GD78" s="1817"/>
      <c r="GE78" s="1817"/>
      <c r="GF78" s="1817"/>
      <c r="GG78" s="1817"/>
      <c r="GH78" s="1817"/>
      <c r="GI78" s="1817"/>
      <c r="GJ78" s="1817"/>
      <c r="GK78" s="1817"/>
      <c r="GL78" s="1817"/>
      <c r="GM78" s="1817"/>
      <c r="GN78" s="1817"/>
      <c r="GO78" s="1817"/>
      <c r="GP78" s="1817"/>
      <c r="GQ78" s="1817"/>
      <c r="GR78" s="1817"/>
      <c r="GS78" s="1817"/>
      <c r="GT78" s="1817"/>
      <c r="GU78" s="1817"/>
      <c r="GV78" s="1817"/>
      <c r="GW78" s="1817"/>
      <c r="GX78" s="1817"/>
      <c r="GY78" s="1817"/>
      <c r="GZ78" s="1818"/>
    </row>
    <row r="79" spans="1:247" ht="5.25" customHeight="1" x14ac:dyDescent="0.15">
      <c r="A79" s="1048"/>
      <c r="B79" s="1048"/>
      <c r="C79" s="1048"/>
      <c r="D79" s="1048"/>
      <c r="F79" s="12"/>
      <c r="G79" s="1156"/>
      <c r="H79" s="1157"/>
      <c r="I79" s="1157"/>
      <c r="J79" s="1157"/>
      <c r="K79" s="1157"/>
      <c r="L79" s="1157"/>
      <c r="M79" s="1157"/>
      <c r="N79" s="1157"/>
      <c r="O79" s="1158"/>
      <c r="P79" s="1044"/>
      <c r="Q79" s="1045"/>
      <c r="R79" s="1045"/>
      <c r="S79" s="1045"/>
      <c r="T79" s="1045"/>
      <c r="U79" s="1045"/>
      <c r="V79" s="1045"/>
      <c r="W79" s="1045"/>
      <c r="X79" s="1045"/>
      <c r="Y79" s="1045"/>
      <c r="Z79" s="1045"/>
      <c r="AA79" s="1045"/>
      <c r="AB79" s="1045"/>
      <c r="AC79" s="1045"/>
      <c r="AD79" s="1045"/>
      <c r="AE79" s="1045"/>
      <c r="AF79" s="1045"/>
      <c r="AG79" s="1045"/>
      <c r="AH79" s="1045"/>
      <c r="AI79" s="1047"/>
      <c r="AJ79" s="1044"/>
      <c r="AK79" s="1045"/>
      <c r="AL79" s="1045"/>
      <c r="AM79" s="1045"/>
      <c r="AN79" s="1045"/>
      <c r="AO79" s="1045"/>
      <c r="AP79" s="1045"/>
      <c r="AQ79" s="1045"/>
      <c r="AR79" s="1045"/>
      <c r="AS79" s="1045"/>
      <c r="AT79" s="1045"/>
      <c r="AU79" s="1045"/>
      <c r="AV79" s="1045"/>
      <c r="AW79" s="1045"/>
      <c r="AX79" s="1045"/>
      <c r="AY79" s="1045"/>
      <c r="AZ79" s="1045"/>
      <c r="BA79" s="1045"/>
      <c r="BB79" s="1045"/>
      <c r="BC79" s="704"/>
      <c r="BE79" s="1140"/>
      <c r="BF79" s="1141"/>
      <c r="BG79" s="1142"/>
      <c r="BH79" s="679"/>
      <c r="BI79" s="680"/>
      <c r="BJ79" s="681"/>
      <c r="BK79" s="679"/>
      <c r="BL79" s="680"/>
      <c r="BM79" s="680"/>
      <c r="BN79" s="680"/>
      <c r="BO79" s="680"/>
      <c r="BP79" s="680"/>
      <c r="BQ79" s="680"/>
      <c r="BR79" s="680"/>
      <c r="BS79" s="680"/>
      <c r="BT79" s="680"/>
      <c r="BU79" s="680"/>
      <c r="BV79" s="680"/>
      <c r="BW79" s="681"/>
      <c r="BX79" s="717"/>
      <c r="BY79" s="718"/>
      <c r="BZ79" s="718"/>
      <c r="CA79" s="718"/>
      <c r="CB79" s="718"/>
      <c r="CC79" s="718"/>
      <c r="CD79" s="718"/>
      <c r="CE79" s="718"/>
      <c r="CF79" s="718"/>
      <c r="CG79" s="718"/>
      <c r="CH79" s="718"/>
      <c r="CI79" s="642"/>
      <c r="CJ79" s="60"/>
      <c r="CK79" s="685"/>
      <c r="CL79" s="686"/>
      <c r="CM79" s="686"/>
      <c r="CN79" s="686"/>
      <c r="CO79" s="686"/>
      <c r="CP79" s="686"/>
      <c r="CQ79" s="686"/>
      <c r="CR79" s="686"/>
      <c r="CS79" s="686"/>
      <c r="CT79" s="686"/>
      <c r="CU79" s="686"/>
      <c r="CV79" s="686"/>
      <c r="CW79" s="686"/>
      <c r="CX79" s="686"/>
      <c r="CY79" s="686"/>
      <c r="CZ79" s="686"/>
      <c r="DA79" s="686"/>
      <c r="DB79" s="686"/>
      <c r="DC79" s="686"/>
      <c r="DD79" s="686"/>
      <c r="DE79" s="686"/>
      <c r="DF79" s="686"/>
      <c r="DG79" s="686"/>
      <c r="DH79" s="686"/>
      <c r="DI79" s="686"/>
      <c r="DJ79" s="686"/>
      <c r="DK79" s="686"/>
      <c r="DL79" s="686"/>
      <c r="DM79" s="686"/>
      <c r="DN79" s="686"/>
      <c r="DO79" s="686"/>
      <c r="DP79" s="686"/>
      <c r="DQ79" s="686"/>
      <c r="DR79" s="686"/>
      <c r="DS79" s="686"/>
      <c r="DT79" s="686"/>
      <c r="DU79" s="686"/>
      <c r="DV79" s="686"/>
      <c r="DW79" s="686"/>
      <c r="DX79" s="686"/>
      <c r="DY79" s="686"/>
      <c r="DZ79" s="686"/>
      <c r="EA79" s="686"/>
      <c r="EB79" s="686"/>
      <c r="EC79" s="686"/>
      <c r="ED79" s="686"/>
      <c r="EE79" s="686"/>
      <c r="EF79" s="686"/>
      <c r="EG79" s="687"/>
      <c r="EL79" s="738" t="s">
        <v>325</v>
      </c>
      <c r="EM79" s="738"/>
      <c r="EN79" s="738"/>
      <c r="EO79" s="738"/>
      <c r="EP79" s="738"/>
      <c r="EQ79" s="738"/>
      <c r="ER79" s="738"/>
      <c r="ES79" s="738"/>
      <c r="ET79" s="738"/>
      <c r="EU79" s="738"/>
      <c r="EV79" s="738"/>
      <c r="EW79" s="738"/>
      <c r="EX79" s="738"/>
      <c r="EY79" s="738"/>
      <c r="EZ79" s="738"/>
      <c r="FA79" s="738"/>
      <c r="FB79" s="738"/>
      <c r="FC79" s="738"/>
      <c r="FD79" s="738"/>
      <c r="FE79" s="738"/>
      <c r="FF79" s="738"/>
      <c r="FG79" s="738"/>
      <c r="FH79" s="738"/>
      <c r="FI79" s="738"/>
      <c r="FJ79" s="738"/>
      <c r="FK79" s="738"/>
      <c r="FL79" s="738"/>
      <c r="FM79" s="738"/>
      <c r="FN79" s="738"/>
      <c r="FO79" s="738"/>
      <c r="FP79" s="738"/>
      <c r="FQ79" s="738"/>
      <c r="FR79" s="738"/>
      <c r="FS79" s="738"/>
      <c r="FU79" s="586"/>
      <c r="FV79" s="623"/>
      <c r="FW79" s="623"/>
      <c r="FX79" s="623"/>
      <c r="FY79" s="623"/>
      <c r="FZ79" s="623"/>
      <c r="GA79" s="623"/>
      <c r="GB79" s="587"/>
      <c r="GC79" s="1816"/>
      <c r="GD79" s="1817"/>
      <c r="GE79" s="1817"/>
      <c r="GF79" s="1817"/>
      <c r="GG79" s="1817"/>
      <c r="GH79" s="1817"/>
      <c r="GI79" s="1817"/>
      <c r="GJ79" s="1817"/>
      <c r="GK79" s="1817"/>
      <c r="GL79" s="1817"/>
      <c r="GM79" s="1817"/>
      <c r="GN79" s="1817"/>
      <c r="GO79" s="1817"/>
      <c r="GP79" s="1817"/>
      <c r="GQ79" s="1817"/>
      <c r="GR79" s="1817"/>
      <c r="GS79" s="1817"/>
      <c r="GT79" s="1817"/>
      <c r="GU79" s="1817"/>
      <c r="GV79" s="1817"/>
      <c r="GW79" s="1817"/>
      <c r="GX79" s="1817"/>
      <c r="GY79" s="1817"/>
      <c r="GZ79" s="1818"/>
    </row>
    <row r="80" spans="1:247" ht="3.75" customHeight="1" x14ac:dyDescent="0.15">
      <c r="A80" s="741" t="s">
        <v>201</v>
      </c>
      <c r="B80" s="741"/>
      <c r="C80" s="741"/>
      <c r="D80" s="741"/>
      <c r="F80" s="12"/>
      <c r="G80" s="1159"/>
      <c r="H80" s="1160"/>
      <c r="I80" s="1160"/>
      <c r="J80" s="1160"/>
      <c r="K80" s="1160"/>
      <c r="L80" s="1160"/>
      <c r="M80" s="1160"/>
      <c r="N80" s="1160"/>
      <c r="O80" s="1161"/>
      <c r="P80" s="1044"/>
      <c r="Q80" s="1045"/>
      <c r="R80" s="1045"/>
      <c r="S80" s="1045"/>
      <c r="T80" s="1045"/>
      <c r="U80" s="1045"/>
      <c r="V80" s="1045"/>
      <c r="W80" s="1045"/>
      <c r="X80" s="1045"/>
      <c r="Y80" s="1045"/>
      <c r="Z80" s="1045"/>
      <c r="AA80" s="1045"/>
      <c r="AB80" s="1045"/>
      <c r="AC80" s="1045"/>
      <c r="AD80" s="1045"/>
      <c r="AE80" s="1045"/>
      <c r="AF80" s="1045"/>
      <c r="AG80" s="1045"/>
      <c r="AH80" s="1045"/>
      <c r="AI80" s="1047"/>
      <c r="AJ80" s="1230"/>
      <c r="AK80" s="1231"/>
      <c r="AL80" s="1231"/>
      <c r="AM80" s="1231"/>
      <c r="AN80" s="1231"/>
      <c r="AO80" s="1231"/>
      <c r="AP80" s="1231"/>
      <c r="AQ80" s="1231"/>
      <c r="AR80" s="1231"/>
      <c r="AS80" s="1231"/>
      <c r="AT80" s="1231"/>
      <c r="AU80" s="1231"/>
      <c r="AV80" s="1231"/>
      <c r="AW80" s="1231"/>
      <c r="AX80" s="1231"/>
      <c r="AY80" s="1231"/>
      <c r="AZ80" s="1231"/>
      <c r="BA80" s="1231"/>
      <c r="BB80" s="1231"/>
      <c r="BC80" s="704"/>
      <c r="BE80" s="1140"/>
      <c r="BF80" s="1141"/>
      <c r="BG80" s="1142"/>
      <c r="BH80" s="1089" t="s">
        <v>144</v>
      </c>
      <c r="BI80" s="1090"/>
      <c r="BJ80" s="1091"/>
      <c r="BK80" s="673" t="s">
        <v>55</v>
      </c>
      <c r="BL80" s="674"/>
      <c r="BM80" s="674"/>
      <c r="BN80" s="674"/>
      <c r="BO80" s="674"/>
      <c r="BP80" s="674"/>
      <c r="BQ80" s="674"/>
      <c r="BR80" s="674"/>
      <c r="BS80" s="674"/>
      <c r="BT80" s="674"/>
      <c r="BU80" s="674"/>
      <c r="BV80" s="674"/>
      <c r="BW80" s="675"/>
      <c r="BX80" s="636"/>
      <c r="BY80" s="637"/>
      <c r="BZ80" s="637"/>
      <c r="CA80" s="637"/>
      <c r="CB80" s="637"/>
      <c r="CC80" s="637"/>
      <c r="CD80" s="637"/>
      <c r="CE80" s="637"/>
      <c r="CF80" s="637"/>
      <c r="CG80" s="637"/>
      <c r="CH80" s="637"/>
      <c r="CI80" s="642"/>
      <c r="CJ80" s="60"/>
      <c r="CK80" s="682" t="s">
        <v>314</v>
      </c>
      <c r="CL80" s="683"/>
      <c r="CM80" s="683"/>
      <c r="CN80" s="683"/>
      <c r="CO80" s="683"/>
      <c r="CP80" s="683"/>
      <c r="CQ80" s="684"/>
      <c r="CR80" s="682" t="s">
        <v>10</v>
      </c>
      <c r="CS80" s="683"/>
      <c r="CT80" s="684"/>
      <c r="CU80" s="682" t="s">
        <v>307</v>
      </c>
      <c r="CV80" s="683"/>
      <c r="CW80" s="683"/>
      <c r="CX80" s="683"/>
      <c r="CY80" s="683"/>
      <c r="CZ80" s="683"/>
      <c r="DA80" s="683"/>
      <c r="DB80" s="683"/>
      <c r="DC80" s="684"/>
      <c r="DD80" s="682" t="s">
        <v>308</v>
      </c>
      <c r="DE80" s="683"/>
      <c r="DF80" s="684"/>
      <c r="DG80" s="682" t="s">
        <v>81</v>
      </c>
      <c r="DH80" s="683"/>
      <c r="DI80" s="683"/>
      <c r="DJ80" s="683"/>
      <c r="DK80" s="683"/>
      <c r="DL80" s="683"/>
      <c r="DM80" s="683"/>
      <c r="DN80" s="683"/>
      <c r="DO80" s="683"/>
      <c r="DP80" s="1189" t="s">
        <v>238</v>
      </c>
      <c r="DQ80" s="1190"/>
      <c r="DR80" s="1190"/>
      <c r="DS80" s="1190"/>
      <c r="DT80" s="1190"/>
      <c r="DU80" s="1190"/>
      <c r="DV80" s="1190"/>
      <c r="DW80" s="1190"/>
      <c r="DX80" s="1190"/>
      <c r="DY80" s="1190"/>
      <c r="DZ80" s="1190"/>
      <c r="EA80" s="1190"/>
      <c r="EB80" s="1190"/>
      <c r="EC80" s="1190"/>
      <c r="ED80" s="1190"/>
      <c r="EE80" s="1190"/>
      <c r="EF80" s="1190"/>
      <c r="EG80" s="1191"/>
      <c r="EL80" s="738"/>
      <c r="EM80" s="738"/>
      <c r="EN80" s="738"/>
      <c r="EO80" s="738"/>
      <c r="EP80" s="738"/>
      <c r="EQ80" s="738"/>
      <c r="ER80" s="738"/>
      <c r="ES80" s="738"/>
      <c r="ET80" s="738"/>
      <c r="EU80" s="738"/>
      <c r="EV80" s="738"/>
      <c r="EW80" s="738"/>
      <c r="EX80" s="738"/>
      <c r="EY80" s="738"/>
      <c r="EZ80" s="738"/>
      <c r="FA80" s="738"/>
      <c r="FB80" s="738"/>
      <c r="FC80" s="738"/>
      <c r="FD80" s="738"/>
      <c r="FE80" s="738"/>
      <c r="FF80" s="738"/>
      <c r="FG80" s="738"/>
      <c r="FH80" s="738"/>
      <c r="FI80" s="738"/>
      <c r="FJ80" s="738"/>
      <c r="FK80" s="738"/>
      <c r="FL80" s="738"/>
      <c r="FM80" s="738"/>
      <c r="FN80" s="738"/>
      <c r="FO80" s="738"/>
      <c r="FP80" s="738"/>
      <c r="FQ80" s="738"/>
      <c r="FR80" s="738"/>
      <c r="FS80" s="738"/>
      <c r="FU80" s="588"/>
      <c r="FV80" s="635"/>
      <c r="FW80" s="635"/>
      <c r="FX80" s="635"/>
      <c r="FY80" s="635"/>
      <c r="FZ80" s="635"/>
      <c r="GA80" s="635"/>
      <c r="GB80" s="589"/>
      <c r="GC80" s="1819"/>
      <c r="GD80" s="1820"/>
      <c r="GE80" s="1820"/>
      <c r="GF80" s="1820"/>
      <c r="GG80" s="1820"/>
      <c r="GH80" s="1820"/>
      <c r="GI80" s="1820"/>
      <c r="GJ80" s="1820"/>
      <c r="GK80" s="1820"/>
      <c r="GL80" s="1820"/>
      <c r="GM80" s="1820"/>
      <c r="GN80" s="1820"/>
      <c r="GO80" s="1820"/>
      <c r="GP80" s="1820"/>
      <c r="GQ80" s="1820"/>
      <c r="GR80" s="1820"/>
      <c r="GS80" s="1820"/>
      <c r="GT80" s="1820"/>
      <c r="GU80" s="1820"/>
      <c r="GV80" s="1820"/>
      <c r="GW80" s="1820"/>
      <c r="GX80" s="1820"/>
      <c r="GY80" s="1820"/>
      <c r="GZ80" s="1821"/>
    </row>
    <row r="81" spans="1:175" ht="4.5" customHeight="1" x14ac:dyDescent="0.15">
      <c r="A81" s="845"/>
      <c r="B81" s="845"/>
      <c r="C81" s="845"/>
      <c r="D81" s="845"/>
      <c r="F81" s="12"/>
      <c r="G81" s="1239" t="s">
        <v>204</v>
      </c>
      <c r="H81" s="1240"/>
      <c r="I81" s="1240"/>
      <c r="J81" s="1240"/>
      <c r="K81" s="1240"/>
      <c r="L81" s="1240"/>
      <c r="M81" s="1240"/>
      <c r="N81" s="1240"/>
      <c r="O81" s="1241"/>
      <c r="P81" s="913" t="s">
        <v>68</v>
      </c>
      <c r="Q81" s="914"/>
      <c r="R81" s="1168" t="s">
        <v>205</v>
      </c>
      <c r="S81" s="1168"/>
      <c r="T81" s="1168"/>
      <c r="U81" s="1168"/>
      <c r="V81" s="1168"/>
      <c r="W81" s="1168"/>
      <c r="X81" s="1169"/>
      <c r="Y81" s="1232" t="str">
        <f>IF(本人控除!B12="","",本人控除!B12)</f>
        <v/>
      </c>
      <c r="Z81" s="1122"/>
      <c r="AA81" s="1122"/>
      <c r="AB81" s="1122"/>
      <c r="AC81" s="1122"/>
      <c r="AD81" s="1122"/>
      <c r="AE81" s="1122"/>
      <c r="AF81" s="1122"/>
      <c r="AG81" s="1122"/>
      <c r="AH81" s="1122"/>
      <c r="AI81" s="1122"/>
      <c r="AJ81" s="1123"/>
      <c r="AK81" s="1123"/>
      <c r="AL81" s="1123"/>
      <c r="AM81" s="1165" t="s">
        <v>701</v>
      </c>
      <c r="AN81" s="1165"/>
      <c r="AO81" s="1165"/>
      <c r="AP81" s="1165"/>
      <c r="AQ81" s="1122" t="str">
        <f>IF(本人控除!B12="寡婦",本人控除!C12,"")</f>
        <v/>
      </c>
      <c r="AR81" s="1122"/>
      <c r="AS81" s="1122"/>
      <c r="AT81" s="1122"/>
      <c r="AU81" s="1122"/>
      <c r="AV81" s="1122"/>
      <c r="AW81" s="1122"/>
      <c r="AX81" s="1122"/>
      <c r="AY81" s="1122"/>
      <c r="AZ81" s="628" t="s">
        <v>702</v>
      </c>
      <c r="BA81" s="628"/>
      <c r="BB81" s="628"/>
      <c r="BC81" s="629"/>
      <c r="BE81" s="1140"/>
      <c r="BF81" s="1141"/>
      <c r="BG81" s="1142"/>
      <c r="BH81" s="1092"/>
      <c r="BI81" s="1093"/>
      <c r="BJ81" s="1094"/>
      <c r="BK81" s="676"/>
      <c r="BL81" s="677"/>
      <c r="BM81" s="677"/>
      <c r="BN81" s="677"/>
      <c r="BO81" s="677"/>
      <c r="BP81" s="677"/>
      <c r="BQ81" s="677"/>
      <c r="BR81" s="677"/>
      <c r="BS81" s="677"/>
      <c r="BT81" s="677"/>
      <c r="BU81" s="677"/>
      <c r="BV81" s="677"/>
      <c r="BW81" s="678"/>
      <c r="BX81" s="638"/>
      <c r="BY81" s="639"/>
      <c r="BZ81" s="639"/>
      <c r="CA81" s="639"/>
      <c r="CB81" s="639"/>
      <c r="CC81" s="639"/>
      <c r="CD81" s="639"/>
      <c r="CE81" s="639"/>
      <c r="CF81" s="639"/>
      <c r="CG81" s="639"/>
      <c r="CH81" s="639"/>
      <c r="CI81" s="642"/>
      <c r="CJ81" s="60"/>
      <c r="CK81" s="685"/>
      <c r="CL81" s="686"/>
      <c r="CM81" s="686"/>
      <c r="CN81" s="686"/>
      <c r="CO81" s="686"/>
      <c r="CP81" s="686"/>
      <c r="CQ81" s="687"/>
      <c r="CR81" s="685"/>
      <c r="CS81" s="686"/>
      <c r="CT81" s="687"/>
      <c r="CU81" s="685"/>
      <c r="CV81" s="686"/>
      <c r="CW81" s="686"/>
      <c r="CX81" s="686"/>
      <c r="CY81" s="686"/>
      <c r="CZ81" s="686"/>
      <c r="DA81" s="686"/>
      <c r="DB81" s="686"/>
      <c r="DC81" s="687"/>
      <c r="DD81" s="685"/>
      <c r="DE81" s="686"/>
      <c r="DF81" s="687"/>
      <c r="DG81" s="685"/>
      <c r="DH81" s="686"/>
      <c r="DI81" s="686"/>
      <c r="DJ81" s="686"/>
      <c r="DK81" s="686"/>
      <c r="DL81" s="686"/>
      <c r="DM81" s="686"/>
      <c r="DN81" s="686"/>
      <c r="DO81" s="686"/>
      <c r="DP81" s="1192"/>
      <c r="DQ81" s="1193"/>
      <c r="DR81" s="1193"/>
      <c r="DS81" s="1193"/>
      <c r="DT81" s="1193"/>
      <c r="DU81" s="1193"/>
      <c r="DV81" s="1193"/>
      <c r="DW81" s="1193"/>
      <c r="DX81" s="1193"/>
      <c r="DY81" s="1193"/>
      <c r="DZ81" s="1193"/>
      <c r="EA81" s="1193"/>
      <c r="EB81" s="1193"/>
      <c r="EC81" s="1193"/>
      <c r="ED81" s="1193"/>
      <c r="EE81" s="1193"/>
      <c r="EF81" s="1193"/>
      <c r="EG81" s="1194"/>
      <c r="EL81" s="739"/>
      <c r="EM81" s="739"/>
      <c r="EN81" s="739"/>
      <c r="EO81" s="739"/>
      <c r="EP81" s="739"/>
      <c r="EQ81" s="739"/>
      <c r="ER81" s="739"/>
      <c r="ES81" s="739"/>
      <c r="ET81" s="739"/>
      <c r="EU81" s="739"/>
      <c r="EV81" s="739"/>
      <c r="EW81" s="739"/>
      <c r="EX81" s="739"/>
      <c r="EY81" s="739"/>
      <c r="EZ81" s="739"/>
      <c r="FA81" s="739"/>
      <c r="FB81" s="739"/>
      <c r="FC81" s="739"/>
      <c r="FD81" s="739"/>
      <c r="FE81" s="739"/>
      <c r="FF81" s="739"/>
      <c r="FG81" s="739"/>
      <c r="FH81" s="739"/>
      <c r="FI81" s="739"/>
      <c r="FJ81" s="739"/>
      <c r="FK81" s="739"/>
      <c r="FL81" s="739"/>
      <c r="FM81" s="739"/>
      <c r="FN81" s="739"/>
      <c r="FO81" s="739"/>
      <c r="FP81" s="739"/>
      <c r="FQ81" s="739"/>
      <c r="FR81" s="739"/>
      <c r="FS81" s="739"/>
    </row>
    <row r="82" spans="1:175" ht="3.75" customHeight="1" x14ac:dyDescent="0.15">
      <c r="A82" s="1048"/>
      <c r="B82" s="1048"/>
      <c r="C82" s="1048"/>
      <c r="D82" s="1048"/>
      <c r="F82" s="12"/>
      <c r="G82" s="1242"/>
      <c r="H82" s="1243"/>
      <c r="I82" s="1243"/>
      <c r="J82" s="1243"/>
      <c r="K82" s="1243"/>
      <c r="L82" s="1243"/>
      <c r="M82" s="1243"/>
      <c r="N82" s="1243"/>
      <c r="O82" s="1244"/>
      <c r="P82" s="916"/>
      <c r="Q82" s="917"/>
      <c r="R82" s="1170"/>
      <c r="S82" s="1170"/>
      <c r="T82" s="1170"/>
      <c r="U82" s="1170"/>
      <c r="V82" s="1170"/>
      <c r="W82" s="1170"/>
      <c r="X82" s="1171"/>
      <c r="Y82" s="1233"/>
      <c r="Z82" s="1123"/>
      <c r="AA82" s="1123"/>
      <c r="AB82" s="1123"/>
      <c r="AC82" s="1123"/>
      <c r="AD82" s="1123"/>
      <c r="AE82" s="1123"/>
      <c r="AF82" s="1123"/>
      <c r="AG82" s="1123"/>
      <c r="AH82" s="1123"/>
      <c r="AI82" s="1123"/>
      <c r="AJ82" s="1123"/>
      <c r="AK82" s="1123"/>
      <c r="AL82" s="1123"/>
      <c r="AM82" s="1166"/>
      <c r="AN82" s="1166"/>
      <c r="AO82" s="1166"/>
      <c r="AP82" s="1166"/>
      <c r="AQ82" s="1123"/>
      <c r="AR82" s="1123"/>
      <c r="AS82" s="1123"/>
      <c r="AT82" s="1123"/>
      <c r="AU82" s="1123"/>
      <c r="AV82" s="1123"/>
      <c r="AW82" s="1123"/>
      <c r="AX82" s="1123"/>
      <c r="AY82" s="1123"/>
      <c r="AZ82" s="630"/>
      <c r="BA82" s="630"/>
      <c r="BB82" s="630"/>
      <c r="BC82" s="631"/>
      <c r="BE82" s="1140"/>
      <c r="BF82" s="1141"/>
      <c r="BG82" s="1142"/>
      <c r="BH82" s="1092"/>
      <c r="BI82" s="1093"/>
      <c r="BJ82" s="1094"/>
      <c r="BK82" s="676"/>
      <c r="BL82" s="677"/>
      <c r="BM82" s="677"/>
      <c r="BN82" s="677"/>
      <c r="BO82" s="677"/>
      <c r="BP82" s="677"/>
      <c r="BQ82" s="677"/>
      <c r="BR82" s="677"/>
      <c r="BS82" s="677"/>
      <c r="BT82" s="677"/>
      <c r="BU82" s="677"/>
      <c r="BV82" s="677"/>
      <c r="BW82" s="678"/>
      <c r="BX82" s="638"/>
      <c r="BY82" s="639"/>
      <c r="BZ82" s="639"/>
      <c r="CA82" s="639"/>
      <c r="CB82" s="639"/>
      <c r="CC82" s="639"/>
      <c r="CD82" s="639"/>
      <c r="CE82" s="639"/>
      <c r="CF82" s="639"/>
      <c r="CG82" s="639"/>
      <c r="CH82" s="639"/>
      <c r="CI82" s="642"/>
      <c r="CJ82" s="60"/>
      <c r="CK82" s="599" t="s">
        <v>315</v>
      </c>
      <c r="CL82" s="600"/>
      <c r="CM82" s="600"/>
      <c r="CN82" s="600"/>
      <c r="CO82" s="600"/>
      <c r="CP82" s="600"/>
      <c r="CQ82" s="601"/>
      <c r="CR82" s="551" t="str">
        <f>IF(不動産!D11="","",不動産!D11)</f>
        <v/>
      </c>
      <c r="CS82" s="552"/>
      <c r="CT82" s="553"/>
      <c r="CU82" s="590" t="str">
        <f>IF(不動産!F11="","",不動産!F11)</f>
        <v/>
      </c>
      <c r="CV82" s="591"/>
      <c r="CW82" s="591"/>
      <c r="CX82" s="591"/>
      <c r="CY82" s="591"/>
      <c r="CZ82" s="591"/>
      <c r="DA82" s="591"/>
      <c r="DB82" s="591"/>
      <c r="DC82" s="592"/>
      <c r="DD82" s="551" t="str">
        <f>IF(不動産!G11="","",不動産!G11)</f>
        <v/>
      </c>
      <c r="DE82" s="552"/>
      <c r="DF82" s="553"/>
      <c r="DG82" s="590" t="str">
        <f>IF(不動産!H11="","",不動産!H11)</f>
        <v/>
      </c>
      <c r="DH82" s="591"/>
      <c r="DI82" s="591"/>
      <c r="DJ82" s="591"/>
      <c r="DK82" s="591"/>
      <c r="DL82" s="591"/>
      <c r="DM82" s="591"/>
      <c r="DN82" s="591"/>
      <c r="DO82" s="591"/>
      <c r="DP82" s="1113" t="s">
        <v>279</v>
      </c>
      <c r="DQ82" s="1114"/>
      <c r="DR82" s="1114"/>
      <c r="DS82" s="1114"/>
      <c r="DT82" s="1114"/>
      <c r="DU82" s="1114"/>
      <c r="DV82" s="1115"/>
      <c r="DW82" s="590" t="str">
        <f>IF(不動産!$D$21="","",不動産!$D$21)</f>
        <v/>
      </c>
      <c r="DX82" s="591"/>
      <c r="DY82" s="591"/>
      <c r="DZ82" s="591"/>
      <c r="EA82" s="591"/>
      <c r="EB82" s="591"/>
      <c r="EC82" s="591"/>
      <c r="ED82" s="591"/>
      <c r="EE82" s="591"/>
      <c r="EF82" s="591"/>
      <c r="EG82" s="592"/>
      <c r="EL82" s="801" t="s">
        <v>283</v>
      </c>
      <c r="EM82" s="802"/>
      <c r="EN82" s="802"/>
      <c r="EO82" s="802"/>
      <c r="EP82" s="802"/>
      <c r="EQ82" s="802"/>
      <c r="ER82" s="802"/>
      <c r="ES82" s="802"/>
      <c r="ET82" s="802"/>
      <c r="EU82" s="802"/>
      <c r="EV82" s="803"/>
      <c r="EW82" s="1783" t="s">
        <v>347</v>
      </c>
      <c r="EX82" s="1784"/>
      <c r="EY82" s="1785"/>
      <c r="EZ82" s="801" t="s">
        <v>2</v>
      </c>
      <c r="FA82" s="802"/>
      <c r="FB82" s="802"/>
      <c r="FC82" s="802"/>
      <c r="FD82" s="802"/>
      <c r="FE82" s="803"/>
      <c r="FF82" s="1783" t="s">
        <v>274</v>
      </c>
      <c r="FG82" s="1784"/>
      <c r="FH82" s="1784"/>
      <c r="FI82" s="1784"/>
      <c r="FJ82" s="801" t="s">
        <v>348</v>
      </c>
      <c r="FK82" s="802"/>
      <c r="FL82" s="802"/>
      <c r="FM82" s="802"/>
      <c r="FN82" s="802"/>
      <c r="FO82" s="802"/>
      <c r="FP82" s="802"/>
      <c r="FQ82" s="802"/>
      <c r="FR82" s="802"/>
      <c r="FS82" s="803"/>
    </row>
    <row r="83" spans="1:175" ht="6" customHeight="1" x14ac:dyDescent="0.15">
      <c r="A83" s="1048"/>
      <c r="B83" s="1048"/>
      <c r="C83" s="1048"/>
      <c r="D83" s="1048"/>
      <c r="F83" s="12"/>
      <c r="G83" s="1242"/>
      <c r="H83" s="1243"/>
      <c r="I83" s="1243"/>
      <c r="J83" s="1243"/>
      <c r="K83" s="1243"/>
      <c r="L83" s="1243"/>
      <c r="M83" s="1243"/>
      <c r="N83" s="1243"/>
      <c r="O83" s="1244"/>
      <c r="P83" s="916"/>
      <c r="Q83" s="917"/>
      <c r="R83" s="1170"/>
      <c r="S83" s="1170"/>
      <c r="T83" s="1170"/>
      <c r="U83" s="1170"/>
      <c r="V83" s="1170"/>
      <c r="W83" s="1170"/>
      <c r="X83" s="1171"/>
      <c r="Y83" s="1233"/>
      <c r="Z83" s="1123"/>
      <c r="AA83" s="1123"/>
      <c r="AB83" s="1123"/>
      <c r="AC83" s="1123"/>
      <c r="AD83" s="1123"/>
      <c r="AE83" s="1123"/>
      <c r="AF83" s="1123"/>
      <c r="AG83" s="1123"/>
      <c r="AH83" s="1123"/>
      <c r="AI83" s="1123"/>
      <c r="AJ83" s="1123"/>
      <c r="AK83" s="1123"/>
      <c r="AL83" s="1123"/>
      <c r="AM83" s="1166"/>
      <c r="AN83" s="1166"/>
      <c r="AO83" s="1166"/>
      <c r="AP83" s="1166"/>
      <c r="AQ83" s="1123"/>
      <c r="AR83" s="1123"/>
      <c r="AS83" s="1123"/>
      <c r="AT83" s="1123"/>
      <c r="AU83" s="1123"/>
      <c r="AV83" s="1123"/>
      <c r="AW83" s="1123"/>
      <c r="AX83" s="1123"/>
      <c r="AY83" s="1123"/>
      <c r="AZ83" s="630"/>
      <c r="BA83" s="630"/>
      <c r="BB83" s="630"/>
      <c r="BC83" s="631"/>
      <c r="BE83" s="1140"/>
      <c r="BF83" s="1141"/>
      <c r="BG83" s="1142"/>
      <c r="BH83" s="1092"/>
      <c r="BI83" s="1093"/>
      <c r="BJ83" s="1094"/>
      <c r="BK83" s="679"/>
      <c r="BL83" s="680"/>
      <c r="BM83" s="680"/>
      <c r="BN83" s="680"/>
      <c r="BO83" s="680"/>
      <c r="BP83" s="680"/>
      <c r="BQ83" s="680"/>
      <c r="BR83" s="680"/>
      <c r="BS83" s="680"/>
      <c r="BT83" s="680"/>
      <c r="BU83" s="680"/>
      <c r="BV83" s="680"/>
      <c r="BW83" s="681"/>
      <c r="BX83" s="640"/>
      <c r="BY83" s="641"/>
      <c r="BZ83" s="641"/>
      <c r="CA83" s="641"/>
      <c r="CB83" s="641"/>
      <c r="CC83" s="641"/>
      <c r="CD83" s="641"/>
      <c r="CE83" s="641"/>
      <c r="CF83" s="641"/>
      <c r="CG83" s="641"/>
      <c r="CH83" s="641"/>
      <c r="CI83" s="642"/>
      <c r="CJ83" s="60"/>
      <c r="CK83" s="602"/>
      <c r="CL83" s="603"/>
      <c r="CM83" s="603"/>
      <c r="CN83" s="603"/>
      <c r="CO83" s="603"/>
      <c r="CP83" s="603"/>
      <c r="CQ83" s="604"/>
      <c r="CR83" s="554"/>
      <c r="CS83" s="555"/>
      <c r="CT83" s="556"/>
      <c r="CU83" s="593"/>
      <c r="CV83" s="594"/>
      <c r="CW83" s="594"/>
      <c r="CX83" s="594"/>
      <c r="CY83" s="594"/>
      <c r="CZ83" s="594"/>
      <c r="DA83" s="594"/>
      <c r="DB83" s="594"/>
      <c r="DC83" s="595"/>
      <c r="DD83" s="554"/>
      <c r="DE83" s="555"/>
      <c r="DF83" s="556"/>
      <c r="DG83" s="593"/>
      <c r="DH83" s="594"/>
      <c r="DI83" s="594"/>
      <c r="DJ83" s="594"/>
      <c r="DK83" s="594"/>
      <c r="DL83" s="594"/>
      <c r="DM83" s="594"/>
      <c r="DN83" s="594"/>
      <c r="DO83" s="594"/>
      <c r="DP83" s="1116"/>
      <c r="DQ83" s="1117"/>
      <c r="DR83" s="1117"/>
      <c r="DS83" s="1117"/>
      <c r="DT83" s="1117"/>
      <c r="DU83" s="1117"/>
      <c r="DV83" s="1118"/>
      <c r="DW83" s="593"/>
      <c r="DX83" s="594"/>
      <c r="DY83" s="594"/>
      <c r="DZ83" s="594"/>
      <c r="EA83" s="594"/>
      <c r="EB83" s="594"/>
      <c r="EC83" s="594"/>
      <c r="ED83" s="594"/>
      <c r="EE83" s="594"/>
      <c r="EF83" s="594"/>
      <c r="EG83" s="595"/>
      <c r="EL83" s="846"/>
      <c r="EM83" s="656"/>
      <c r="EN83" s="656"/>
      <c r="EO83" s="656"/>
      <c r="EP83" s="656"/>
      <c r="EQ83" s="656"/>
      <c r="ER83" s="656"/>
      <c r="ES83" s="656"/>
      <c r="ET83" s="656"/>
      <c r="EU83" s="656"/>
      <c r="EV83" s="657"/>
      <c r="EW83" s="1786"/>
      <c r="EX83" s="1787"/>
      <c r="EY83" s="1788"/>
      <c r="EZ83" s="846"/>
      <c r="FA83" s="656"/>
      <c r="FB83" s="656"/>
      <c r="FC83" s="656"/>
      <c r="FD83" s="656"/>
      <c r="FE83" s="657"/>
      <c r="FF83" s="1786"/>
      <c r="FG83" s="1787"/>
      <c r="FH83" s="1787"/>
      <c r="FI83" s="1787"/>
      <c r="FJ83" s="846"/>
      <c r="FK83" s="656"/>
      <c r="FL83" s="656"/>
      <c r="FM83" s="656"/>
      <c r="FN83" s="656"/>
      <c r="FO83" s="656"/>
      <c r="FP83" s="656"/>
      <c r="FQ83" s="656"/>
      <c r="FR83" s="656"/>
      <c r="FS83" s="657"/>
    </row>
    <row r="84" spans="1:175" ht="4.5" customHeight="1" x14ac:dyDescent="0.15">
      <c r="A84" s="1048"/>
      <c r="B84" s="1048"/>
      <c r="C84" s="1048"/>
      <c r="D84" s="1048"/>
      <c r="F84" s="12"/>
      <c r="G84" s="1242"/>
      <c r="H84" s="1243"/>
      <c r="I84" s="1243"/>
      <c r="J84" s="1243"/>
      <c r="K84" s="1243"/>
      <c r="L84" s="1243"/>
      <c r="M84" s="1243"/>
      <c r="N84" s="1243"/>
      <c r="O84" s="1244"/>
      <c r="P84" s="919"/>
      <c r="Q84" s="920"/>
      <c r="R84" s="1172"/>
      <c r="S84" s="1172"/>
      <c r="T84" s="1172"/>
      <c r="U84" s="1172"/>
      <c r="V84" s="1172"/>
      <c r="W84" s="1172"/>
      <c r="X84" s="1173"/>
      <c r="Y84" s="1234"/>
      <c r="Z84" s="1124"/>
      <c r="AA84" s="1124"/>
      <c r="AB84" s="1124"/>
      <c r="AC84" s="1124"/>
      <c r="AD84" s="1124"/>
      <c r="AE84" s="1124"/>
      <c r="AF84" s="1124"/>
      <c r="AG84" s="1124"/>
      <c r="AH84" s="1124"/>
      <c r="AI84" s="1124"/>
      <c r="AJ84" s="1124"/>
      <c r="AK84" s="1124"/>
      <c r="AL84" s="1124"/>
      <c r="AM84" s="1167"/>
      <c r="AN84" s="1167"/>
      <c r="AO84" s="1167"/>
      <c r="AP84" s="1167"/>
      <c r="AQ84" s="1124"/>
      <c r="AR84" s="1124"/>
      <c r="AS84" s="1124"/>
      <c r="AT84" s="1124"/>
      <c r="AU84" s="1124"/>
      <c r="AV84" s="1124"/>
      <c r="AW84" s="1124"/>
      <c r="AX84" s="1124"/>
      <c r="AY84" s="1124"/>
      <c r="AZ84" s="632"/>
      <c r="BA84" s="632"/>
      <c r="BB84" s="632"/>
      <c r="BC84" s="633"/>
      <c r="BE84" s="1140"/>
      <c r="BF84" s="1141"/>
      <c r="BG84" s="1142"/>
      <c r="BH84" s="1092"/>
      <c r="BI84" s="1093"/>
      <c r="BJ84" s="1094"/>
      <c r="BK84" s="673" t="s">
        <v>72</v>
      </c>
      <c r="BL84" s="674"/>
      <c r="BM84" s="674"/>
      <c r="BN84" s="674"/>
      <c r="BO84" s="674"/>
      <c r="BP84" s="674"/>
      <c r="BQ84" s="674"/>
      <c r="BR84" s="674"/>
      <c r="BS84" s="674"/>
      <c r="BT84" s="674"/>
      <c r="BU84" s="674"/>
      <c r="BV84" s="674"/>
      <c r="BW84" s="675"/>
      <c r="BX84" s="636"/>
      <c r="BY84" s="637"/>
      <c r="BZ84" s="637"/>
      <c r="CA84" s="637"/>
      <c r="CB84" s="637"/>
      <c r="CC84" s="637"/>
      <c r="CD84" s="637"/>
      <c r="CE84" s="637"/>
      <c r="CF84" s="637"/>
      <c r="CG84" s="637"/>
      <c r="CH84" s="637"/>
      <c r="CI84" s="642"/>
      <c r="CJ84" s="60"/>
      <c r="CK84" s="605"/>
      <c r="CL84" s="606"/>
      <c r="CM84" s="606"/>
      <c r="CN84" s="606"/>
      <c r="CO84" s="606"/>
      <c r="CP84" s="606"/>
      <c r="CQ84" s="607"/>
      <c r="CR84" s="557"/>
      <c r="CS84" s="558"/>
      <c r="CT84" s="559"/>
      <c r="CU84" s="596"/>
      <c r="CV84" s="597"/>
      <c r="CW84" s="597"/>
      <c r="CX84" s="597"/>
      <c r="CY84" s="597"/>
      <c r="CZ84" s="597"/>
      <c r="DA84" s="597"/>
      <c r="DB84" s="597"/>
      <c r="DC84" s="598"/>
      <c r="DD84" s="557"/>
      <c r="DE84" s="558"/>
      <c r="DF84" s="559"/>
      <c r="DG84" s="596"/>
      <c r="DH84" s="597"/>
      <c r="DI84" s="597"/>
      <c r="DJ84" s="597"/>
      <c r="DK84" s="597"/>
      <c r="DL84" s="597"/>
      <c r="DM84" s="597"/>
      <c r="DN84" s="597"/>
      <c r="DO84" s="597"/>
      <c r="DP84" s="1119"/>
      <c r="DQ84" s="1120"/>
      <c r="DR84" s="1120"/>
      <c r="DS84" s="1120"/>
      <c r="DT84" s="1120"/>
      <c r="DU84" s="1120"/>
      <c r="DV84" s="1121"/>
      <c r="DW84" s="596"/>
      <c r="DX84" s="597"/>
      <c r="DY84" s="597"/>
      <c r="DZ84" s="597"/>
      <c r="EA84" s="597"/>
      <c r="EB84" s="597"/>
      <c r="EC84" s="597"/>
      <c r="ED84" s="597"/>
      <c r="EE84" s="597"/>
      <c r="EF84" s="597"/>
      <c r="EG84" s="598"/>
      <c r="EL84" s="804"/>
      <c r="EM84" s="659"/>
      <c r="EN84" s="659"/>
      <c r="EO84" s="659"/>
      <c r="EP84" s="659"/>
      <c r="EQ84" s="659"/>
      <c r="ER84" s="659"/>
      <c r="ES84" s="659"/>
      <c r="ET84" s="659"/>
      <c r="EU84" s="659"/>
      <c r="EV84" s="660"/>
      <c r="EW84" s="1789"/>
      <c r="EX84" s="1790"/>
      <c r="EY84" s="1791"/>
      <c r="EZ84" s="804"/>
      <c r="FA84" s="659"/>
      <c r="FB84" s="659"/>
      <c r="FC84" s="659"/>
      <c r="FD84" s="659"/>
      <c r="FE84" s="660"/>
      <c r="FF84" s="1789"/>
      <c r="FG84" s="1790"/>
      <c r="FH84" s="1790"/>
      <c r="FI84" s="1790"/>
      <c r="FJ84" s="804"/>
      <c r="FK84" s="659"/>
      <c r="FL84" s="659"/>
      <c r="FM84" s="659"/>
      <c r="FN84" s="659"/>
      <c r="FO84" s="659"/>
      <c r="FP84" s="659"/>
      <c r="FQ84" s="659"/>
      <c r="FR84" s="659"/>
      <c r="FS84" s="660"/>
    </row>
    <row r="85" spans="1:175" ht="4.5" customHeight="1" x14ac:dyDescent="0.15">
      <c r="A85" s="1048"/>
      <c r="B85" s="1048"/>
      <c r="C85" s="1048"/>
      <c r="D85" s="1048"/>
      <c r="F85" s="12"/>
      <c r="G85" s="1242"/>
      <c r="H85" s="1243"/>
      <c r="I85" s="1243"/>
      <c r="J85" s="1243"/>
      <c r="K85" s="1243"/>
      <c r="L85" s="1243"/>
      <c r="M85" s="1243"/>
      <c r="N85" s="1243"/>
      <c r="O85" s="1244"/>
      <c r="P85" s="913" t="s">
        <v>183</v>
      </c>
      <c r="Q85" s="914"/>
      <c r="R85" s="1107" t="s">
        <v>207</v>
      </c>
      <c r="S85" s="1107"/>
      <c r="T85" s="1107"/>
      <c r="U85" s="1107"/>
      <c r="V85" s="1107"/>
      <c r="W85" s="1107"/>
      <c r="X85" s="1108"/>
      <c r="Y85" s="1083" t="s">
        <v>121</v>
      </c>
      <c r="Z85" s="1084"/>
      <c r="AA85" s="1084"/>
      <c r="AB85" s="1084"/>
      <c r="AC85" s="1084"/>
      <c r="AD85" s="1084"/>
      <c r="AE85" s="1084"/>
      <c r="AF85" s="1084"/>
      <c r="AG85" s="1084"/>
      <c r="AH85" s="1084"/>
      <c r="AI85" s="1084"/>
      <c r="AJ85" s="1084"/>
      <c r="AK85" s="1084"/>
      <c r="AL85" s="1084"/>
      <c r="AM85" s="1084"/>
      <c r="AN85" s="1084"/>
      <c r="AO85" s="1084"/>
      <c r="AP85" s="1084"/>
      <c r="AQ85" s="1084"/>
      <c r="AR85" s="1084"/>
      <c r="AS85" s="1084"/>
      <c r="AT85" s="1084"/>
      <c r="AU85" s="1084"/>
      <c r="AV85" s="1084"/>
      <c r="AW85" s="1084"/>
      <c r="AX85" s="1084"/>
      <c r="AY85" s="1084"/>
      <c r="AZ85" s="1084"/>
      <c r="BA85" s="1084"/>
      <c r="BB85" s="1084"/>
      <c r="BC85" s="1085"/>
      <c r="BE85" s="1140"/>
      <c r="BF85" s="1141"/>
      <c r="BG85" s="1142"/>
      <c r="BH85" s="1092"/>
      <c r="BI85" s="1093"/>
      <c r="BJ85" s="1094"/>
      <c r="BK85" s="676"/>
      <c r="BL85" s="677"/>
      <c r="BM85" s="677"/>
      <c r="BN85" s="677"/>
      <c r="BO85" s="677"/>
      <c r="BP85" s="677"/>
      <c r="BQ85" s="677"/>
      <c r="BR85" s="677"/>
      <c r="BS85" s="677"/>
      <c r="BT85" s="677"/>
      <c r="BU85" s="677"/>
      <c r="BV85" s="677"/>
      <c r="BW85" s="678"/>
      <c r="BX85" s="638"/>
      <c r="BY85" s="639"/>
      <c r="BZ85" s="639"/>
      <c r="CA85" s="639"/>
      <c r="CB85" s="639"/>
      <c r="CC85" s="639"/>
      <c r="CD85" s="639"/>
      <c r="CE85" s="639"/>
      <c r="CF85" s="639"/>
      <c r="CG85" s="639"/>
      <c r="CH85" s="639"/>
      <c r="CI85" s="642"/>
      <c r="CJ85" s="60"/>
      <c r="CK85" s="599" t="s">
        <v>317</v>
      </c>
      <c r="CL85" s="600"/>
      <c r="CM85" s="600"/>
      <c r="CN85" s="600"/>
      <c r="CO85" s="600"/>
      <c r="CP85" s="600"/>
      <c r="CQ85" s="601"/>
      <c r="CR85" s="551" t="str">
        <f>IF(不動産!D12="","",不動産!D12)</f>
        <v/>
      </c>
      <c r="CS85" s="552"/>
      <c r="CT85" s="553"/>
      <c r="CU85" s="590" t="str">
        <f>IF(不動産!F12="","",不動産!F12)</f>
        <v/>
      </c>
      <c r="CV85" s="591"/>
      <c r="CW85" s="591"/>
      <c r="CX85" s="591"/>
      <c r="CY85" s="591"/>
      <c r="CZ85" s="591"/>
      <c r="DA85" s="591"/>
      <c r="DB85" s="591"/>
      <c r="DC85" s="592"/>
      <c r="DD85" s="551" t="str">
        <f>IF(不動産!G12="","",不動産!G12)</f>
        <v/>
      </c>
      <c r="DE85" s="552"/>
      <c r="DF85" s="553"/>
      <c r="DG85" s="590" t="str">
        <f>IF(不動産!H12="","",不動産!H12)</f>
        <v/>
      </c>
      <c r="DH85" s="591"/>
      <c r="DI85" s="591"/>
      <c r="DJ85" s="591"/>
      <c r="DK85" s="591"/>
      <c r="DL85" s="591"/>
      <c r="DM85" s="591"/>
      <c r="DN85" s="591"/>
      <c r="DO85" s="591"/>
      <c r="DP85" s="1113" t="s">
        <v>292</v>
      </c>
      <c r="DQ85" s="1114"/>
      <c r="DR85" s="1114"/>
      <c r="DS85" s="1114"/>
      <c r="DT85" s="1114"/>
      <c r="DU85" s="1114"/>
      <c r="DV85" s="1115"/>
      <c r="DW85" s="590" t="str">
        <f>IF(不動産!$D$22="","",不動産!$D$22)</f>
        <v/>
      </c>
      <c r="DX85" s="591"/>
      <c r="DY85" s="591"/>
      <c r="DZ85" s="591"/>
      <c r="EA85" s="591"/>
      <c r="EB85" s="591"/>
      <c r="EC85" s="591"/>
      <c r="ED85" s="591"/>
      <c r="EE85" s="591"/>
      <c r="EF85" s="591"/>
      <c r="EG85" s="592"/>
      <c r="EL85" s="551" t="str">
        <f>IF(営業・農業!K44="","",営業・農業!K44)</f>
        <v/>
      </c>
      <c r="EM85" s="552"/>
      <c r="EN85" s="552"/>
      <c r="EO85" s="552"/>
      <c r="EP85" s="552"/>
      <c r="EQ85" s="552"/>
      <c r="ER85" s="552"/>
      <c r="ES85" s="552"/>
      <c r="ET85" s="552"/>
      <c r="EU85" s="552"/>
      <c r="EV85" s="553"/>
      <c r="EW85" s="551" t="str">
        <f>IF(営業・農業!L44="","",営業・農業!L44)</f>
        <v/>
      </c>
      <c r="EX85" s="552"/>
      <c r="EY85" s="553"/>
      <c r="EZ85" s="560" t="str">
        <f>IF(営業・農業!M44="","",営業・農業!M44)</f>
        <v/>
      </c>
      <c r="FA85" s="561"/>
      <c r="FB85" s="561"/>
      <c r="FC85" s="561"/>
      <c r="FD85" s="561"/>
      <c r="FE85" s="561"/>
      <c r="FF85" s="551" t="str">
        <f>IF(営業・農業!N44="","",営業・農業!N44)</f>
        <v/>
      </c>
      <c r="FG85" s="552"/>
      <c r="FH85" s="552"/>
      <c r="FI85" s="553"/>
      <c r="FJ85" s="569" t="str">
        <f>IF(営業・農業!O44="","",営業・農業!O44)</f>
        <v/>
      </c>
      <c r="FK85" s="570"/>
      <c r="FL85" s="570"/>
      <c r="FM85" s="570"/>
      <c r="FN85" s="570"/>
      <c r="FO85" s="570"/>
      <c r="FP85" s="570"/>
      <c r="FQ85" s="570"/>
      <c r="FR85" s="570"/>
      <c r="FS85" s="1782"/>
    </row>
    <row r="86" spans="1:175" ht="4.5" customHeight="1" x14ac:dyDescent="0.15">
      <c r="A86" s="1048"/>
      <c r="B86" s="1048"/>
      <c r="C86" s="1048"/>
      <c r="D86" s="1048"/>
      <c r="F86" s="12"/>
      <c r="G86" s="1242"/>
      <c r="H86" s="1243"/>
      <c r="I86" s="1243"/>
      <c r="J86" s="1243"/>
      <c r="K86" s="1243"/>
      <c r="L86" s="1243"/>
      <c r="M86" s="1243"/>
      <c r="N86" s="1243"/>
      <c r="O86" s="1244"/>
      <c r="P86" s="916"/>
      <c r="Q86" s="917"/>
      <c r="R86" s="1109"/>
      <c r="S86" s="1109"/>
      <c r="T86" s="1109"/>
      <c r="U86" s="1109"/>
      <c r="V86" s="1109"/>
      <c r="W86" s="1109"/>
      <c r="X86" s="1110"/>
      <c r="Y86" s="1086"/>
      <c r="Z86" s="1087"/>
      <c r="AA86" s="1087"/>
      <c r="AB86" s="1087"/>
      <c r="AC86" s="1087"/>
      <c r="AD86" s="1087"/>
      <c r="AE86" s="1087"/>
      <c r="AF86" s="1087"/>
      <c r="AG86" s="1087"/>
      <c r="AH86" s="1087"/>
      <c r="AI86" s="1087"/>
      <c r="AJ86" s="1087"/>
      <c r="AK86" s="1087"/>
      <c r="AL86" s="1087"/>
      <c r="AM86" s="1087"/>
      <c r="AN86" s="1087"/>
      <c r="AO86" s="1087"/>
      <c r="AP86" s="1087"/>
      <c r="AQ86" s="1087"/>
      <c r="AR86" s="1087"/>
      <c r="AS86" s="1087"/>
      <c r="AT86" s="1087"/>
      <c r="AU86" s="1087"/>
      <c r="AV86" s="1087"/>
      <c r="AW86" s="1087"/>
      <c r="AX86" s="1087"/>
      <c r="AY86" s="1087"/>
      <c r="AZ86" s="1087"/>
      <c r="BA86" s="1087"/>
      <c r="BB86" s="1087"/>
      <c r="BC86" s="1088"/>
      <c r="BE86" s="1140"/>
      <c r="BF86" s="1141"/>
      <c r="BG86" s="1142"/>
      <c r="BH86" s="1092"/>
      <c r="BI86" s="1093"/>
      <c r="BJ86" s="1094"/>
      <c r="BK86" s="676"/>
      <c r="BL86" s="677"/>
      <c r="BM86" s="677"/>
      <c r="BN86" s="677"/>
      <c r="BO86" s="677"/>
      <c r="BP86" s="677"/>
      <c r="BQ86" s="677"/>
      <c r="BR86" s="677"/>
      <c r="BS86" s="677"/>
      <c r="BT86" s="677"/>
      <c r="BU86" s="677"/>
      <c r="BV86" s="677"/>
      <c r="BW86" s="678"/>
      <c r="BX86" s="638"/>
      <c r="BY86" s="639"/>
      <c r="BZ86" s="639"/>
      <c r="CA86" s="639"/>
      <c r="CB86" s="639"/>
      <c r="CC86" s="639"/>
      <c r="CD86" s="639"/>
      <c r="CE86" s="639"/>
      <c r="CF86" s="639"/>
      <c r="CG86" s="639"/>
      <c r="CH86" s="639"/>
      <c r="CI86" s="642"/>
      <c r="CJ86" s="60"/>
      <c r="CK86" s="602"/>
      <c r="CL86" s="603"/>
      <c r="CM86" s="603"/>
      <c r="CN86" s="603"/>
      <c r="CO86" s="603"/>
      <c r="CP86" s="603"/>
      <c r="CQ86" s="604"/>
      <c r="CR86" s="554"/>
      <c r="CS86" s="555"/>
      <c r="CT86" s="556"/>
      <c r="CU86" s="593"/>
      <c r="CV86" s="594"/>
      <c r="CW86" s="594"/>
      <c r="CX86" s="594"/>
      <c r="CY86" s="594"/>
      <c r="CZ86" s="594"/>
      <c r="DA86" s="594"/>
      <c r="DB86" s="594"/>
      <c r="DC86" s="595"/>
      <c r="DD86" s="554"/>
      <c r="DE86" s="555"/>
      <c r="DF86" s="556"/>
      <c r="DG86" s="593"/>
      <c r="DH86" s="594"/>
      <c r="DI86" s="594"/>
      <c r="DJ86" s="594"/>
      <c r="DK86" s="594"/>
      <c r="DL86" s="594"/>
      <c r="DM86" s="594"/>
      <c r="DN86" s="594"/>
      <c r="DO86" s="594"/>
      <c r="DP86" s="1116"/>
      <c r="DQ86" s="1117"/>
      <c r="DR86" s="1117"/>
      <c r="DS86" s="1117"/>
      <c r="DT86" s="1117"/>
      <c r="DU86" s="1117"/>
      <c r="DV86" s="1118"/>
      <c r="DW86" s="593"/>
      <c r="DX86" s="594"/>
      <c r="DY86" s="594"/>
      <c r="DZ86" s="594"/>
      <c r="EA86" s="594"/>
      <c r="EB86" s="594"/>
      <c r="EC86" s="594"/>
      <c r="ED86" s="594"/>
      <c r="EE86" s="594"/>
      <c r="EF86" s="594"/>
      <c r="EG86" s="595"/>
      <c r="EL86" s="554"/>
      <c r="EM86" s="555"/>
      <c r="EN86" s="555"/>
      <c r="EO86" s="555"/>
      <c r="EP86" s="555"/>
      <c r="EQ86" s="555"/>
      <c r="ER86" s="555"/>
      <c r="ES86" s="555"/>
      <c r="ET86" s="555"/>
      <c r="EU86" s="555"/>
      <c r="EV86" s="556"/>
      <c r="EW86" s="554"/>
      <c r="EX86" s="555"/>
      <c r="EY86" s="556"/>
      <c r="EZ86" s="563"/>
      <c r="FA86" s="564"/>
      <c r="FB86" s="564"/>
      <c r="FC86" s="564"/>
      <c r="FD86" s="564"/>
      <c r="FE86" s="564"/>
      <c r="FF86" s="554"/>
      <c r="FG86" s="555"/>
      <c r="FH86" s="555"/>
      <c r="FI86" s="556"/>
      <c r="FJ86" s="571"/>
      <c r="FK86" s="572"/>
      <c r="FL86" s="572"/>
      <c r="FM86" s="572"/>
      <c r="FN86" s="572"/>
      <c r="FO86" s="572"/>
      <c r="FP86" s="572"/>
      <c r="FQ86" s="572"/>
      <c r="FR86" s="572"/>
      <c r="FS86" s="1628"/>
    </row>
    <row r="87" spans="1:175" ht="4.5" customHeight="1" x14ac:dyDescent="0.15">
      <c r="A87" s="1048"/>
      <c r="B87" s="1048"/>
      <c r="C87" s="1048"/>
      <c r="D87" s="1048"/>
      <c r="F87" s="12"/>
      <c r="G87" s="1596" t="s">
        <v>120</v>
      </c>
      <c r="H87" s="1597"/>
      <c r="I87" s="1597"/>
      <c r="J87" s="1597"/>
      <c r="K87" s="1597"/>
      <c r="L87" s="1597"/>
      <c r="M87" s="1597"/>
      <c r="N87" s="1597"/>
      <c r="O87" s="1598"/>
      <c r="P87" s="916"/>
      <c r="Q87" s="917"/>
      <c r="R87" s="1109"/>
      <c r="S87" s="1109"/>
      <c r="T87" s="1109"/>
      <c r="U87" s="1109"/>
      <c r="V87" s="1109"/>
      <c r="W87" s="1109"/>
      <c r="X87" s="1110"/>
      <c r="Y87" s="1765" t="s">
        <v>122</v>
      </c>
      <c r="Z87" s="1766"/>
      <c r="AA87" s="1766"/>
      <c r="AB87" s="1766"/>
      <c r="AC87" s="1766"/>
      <c r="AD87" s="1769" t="str">
        <f>IF(本人控除!C17="","",本人控除!C17)</f>
        <v/>
      </c>
      <c r="AE87" s="1769"/>
      <c r="AF87" s="1769"/>
      <c r="AG87" s="1769"/>
      <c r="AH87" s="1769"/>
      <c r="AI87" s="1769"/>
      <c r="AJ87" s="1769"/>
      <c r="AK87" s="1769"/>
      <c r="AL87" s="1769"/>
      <c r="AM87" s="1769"/>
      <c r="AN87" s="1769"/>
      <c r="AO87" s="1769"/>
      <c r="AP87" s="1769"/>
      <c r="AQ87" s="1769"/>
      <c r="AR87" s="1769"/>
      <c r="AS87" s="1769"/>
      <c r="AT87" s="1769"/>
      <c r="AU87" s="1769"/>
      <c r="AV87" s="1769"/>
      <c r="AW87" s="1769"/>
      <c r="AX87" s="1769"/>
      <c r="AY87" s="1769"/>
      <c r="AZ87" s="1769"/>
      <c r="BA87" s="1769"/>
      <c r="BB87" s="1769"/>
      <c r="BC87" s="1770"/>
      <c r="BE87" s="1140"/>
      <c r="BF87" s="1141"/>
      <c r="BG87" s="1142"/>
      <c r="BH87" s="1095"/>
      <c r="BI87" s="1096"/>
      <c r="BJ87" s="1097"/>
      <c r="BK87" s="679"/>
      <c r="BL87" s="680"/>
      <c r="BM87" s="680"/>
      <c r="BN87" s="680"/>
      <c r="BO87" s="680"/>
      <c r="BP87" s="680"/>
      <c r="BQ87" s="680"/>
      <c r="BR87" s="680"/>
      <c r="BS87" s="680"/>
      <c r="BT87" s="680"/>
      <c r="BU87" s="680"/>
      <c r="BV87" s="680"/>
      <c r="BW87" s="681"/>
      <c r="BX87" s="640"/>
      <c r="BY87" s="641"/>
      <c r="BZ87" s="641"/>
      <c r="CA87" s="641"/>
      <c r="CB87" s="641"/>
      <c r="CC87" s="641"/>
      <c r="CD87" s="641"/>
      <c r="CE87" s="641"/>
      <c r="CF87" s="641"/>
      <c r="CG87" s="641"/>
      <c r="CH87" s="641"/>
      <c r="CI87" s="642"/>
      <c r="CJ87" s="60"/>
      <c r="CK87" s="605"/>
      <c r="CL87" s="606"/>
      <c r="CM87" s="606"/>
      <c r="CN87" s="606"/>
      <c r="CO87" s="606"/>
      <c r="CP87" s="606"/>
      <c r="CQ87" s="607"/>
      <c r="CR87" s="557"/>
      <c r="CS87" s="558"/>
      <c r="CT87" s="559"/>
      <c r="CU87" s="596"/>
      <c r="CV87" s="597"/>
      <c r="CW87" s="597"/>
      <c r="CX87" s="597"/>
      <c r="CY87" s="597"/>
      <c r="CZ87" s="597"/>
      <c r="DA87" s="597"/>
      <c r="DB87" s="597"/>
      <c r="DC87" s="598"/>
      <c r="DD87" s="557"/>
      <c r="DE87" s="558"/>
      <c r="DF87" s="559"/>
      <c r="DG87" s="596"/>
      <c r="DH87" s="597"/>
      <c r="DI87" s="597"/>
      <c r="DJ87" s="597"/>
      <c r="DK87" s="597"/>
      <c r="DL87" s="597"/>
      <c r="DM87" s="597"/>
      <c r="DN87" s="597"/>
      <c r="DO87" s="597"/>
      <c r="DP87" s="1119"/>
      <c r="DQ87" s="1120"/>
      <c r="DR87" s="1120"/>
      <c r="DS87" s="1120"/>
      <c r="DT87" s="1120"/>
      <c r="DU87" s="1120"/>
      <c r="DV87" s="1121"/>
      <c r="DW87" s="596"/>
      <c r="DX87" s="597"/>
      <c r="DY87" s="597"/>
      <c r="DZ87" s="597"/>
      <c r="EA87" s="597"/>
      <c r="EB87" s="597"/>
      <c r="EC87" s="597"/>
      <c r="ED87" s="597"/>
      <c r="EE87" s="597"/>
      <c r="EF87" s="597"/>
      <c r="EG87" s="598"/>
      <c r="EL87" s="554"/>
      <c r="EM87" s="555"/>
      <c r="EN87" s="555"/>
      <c r="EO87" s="555"/>
      <c r="EP87" s="555"/>
      <c r="EQ87" s="555"/>
      <c r="ER87" s="555"/>
      <c r="ES87" s="555"/>
      <c r="ET87" s="555"/>
      <c r="EU87" s="555"/>
      <c r="EV87" s="556"/>
      <c r="EW87" s="554"/>
      <c r="EX87" s="555"/>
      <c r="EY87" s="556"/>
      <c r="EZ87" s="563"/>
      <c r="FA87" s="564"/>
      <c r="FB87" s="564"/>
      <c r="FC87" s="564"/>
      <c r="FD87" s="564"/>
      <c r="FE87" s="564"/>
      <c r="FF87" s="554"/>
      <c r="FG87" s="555"/>
      <c r="FH87" s="555"/>
      <c r="FI87" s="556"/>
      <c r="FJ87" s="571"/>
      <c r="FK87" s="572"/>
      <c r="FL87" s="572"/>
      <c r="FM87" s="572"/>
      <c r="FN87" s="572"/>
      <c r="FO87" s="572"/>
      <c r="FP87" s="572"/>
      <c r="FQ87" s="572"/>
      <c r="FR87" s="572"/>
      <c r="FS87" s="1628"/>
    </row>
    <row r="88" spans="1:175" ht="4.3499999999999996" customHeight="1" x14ac:dyDescent="0.15">
      <c r="A88" s="1048"/>
      <c r="B88" s="1048"/>
      <c r="C88" s="1048"/>
      <c r="D88" s="1048"/>
      <c r="F88" s="12"/>
      <c r="G88" s="1596"/>
      <c r="H88" s="1597"/>
      <c r="I88" s="1597"/>
      <c r="J88" s="1597"/>
      <c r="K88" s="1597"/>
      <c r="L88" s="1597"/>
      <c r="M88" s="1597"/>
      <c r="N88" s="1597"/>
      <c r="O88" s="1598"/>
      <c r="P88" s="919"/>
      <c r="Q88" s="920"/>
      <c r="R88" s="1111"/>
      <c r="S88" s="1111"/>
      <c r="T88" s="1111"/>
      <c r="U88" s="1111"/>
      <c r="V88" s="1111"/>
      <c r="W88" s="1111"/>
      <c r="X88" s="1112"/>
      <c r="Y88" s="1767"/>
      <c r="Z88" s="1768"/>
      <c r="AA88" s="1768"/>
      <c r="AB88" s="1768"/>
      <c r="AC88" s="1768"/>
      <c r="AD88" s="1771"/>
      <c r="AE88" s="1771"/>
      <c r="AF88" s="1771"/>
      <c r="AG88" s="1771"/>
      <c r="AH88" s="1771"/>
      <c r="AI88" s="1771"/>
      <c r="AJ88" s="1771"/>
      <c r="AK88" s="1771"/>
      <c r="AL88" s="1771"/>
      <c r="AM88" s="1771"/>
      <c r="AN88" s="1771"/>
      <c r="AO88" s="1771"/>
      <c r="AP88" s="1771"/>
      <c r="AQ88" s="1771"/>
      <c r="AR88" s="1771"/>
      <c r="AS88" s="1771"/>
      <c r="AT88" s="1771"/>
      <c r="AU88" s="1771"/>
      <c r="AV88" s="1771"/>
      <c r="AW88" s="1771"/>
      <c r="AX88" s="1771"/>
      <c r="AY88" s="1771"/>
      <c r="AZ88" s="1771"/>
      <c r="BA88" s="1771"/>
      <c r="BB88" s="1771"/>
      <c r="BC88" s="1772"/>
      <c r="BE88" s="1140"/>
      <c r="BF88" s="1141"/>
      <c r="BG88" s="1142"/>
      <c r="BH88" s="673" t="s">
        <v>75</v>
      </c>
      <c r="BI88" s="674"/>
      <c r="BJ88" s="674"/>
      <c r="BK88" s="674"/>
      <c r="BL88" s="674"/>
      <c r="BM88" s="674"/>
      <c r="BN88" s="674"/>
      <c r="BO88" s="674"/>
      <c r="BP88" s="674"/>
      <c r="BQ88" s="674"/>
      <c r="BR88" s="674"/>
      <c r="BS88" s="674"/>
      <c r="BT88" s="674"/>
      <c r="BU88" s="674"/>
      <c r="BV88" s="674"/>
      <c r="BW88" s="675"/>
      <c r="BX88" s="636"/>
      <c r="BY88" s="637"/>
      <c r="BZ88" s="637"/>
      <c r="CA88" s="637"/>
      <c r="CB88" s="637"/>
      <c r="CC88" s="637"/>
      <c r="CD88" s="637"/>
      <c r="CE88" s="637"/>
      <c r="CF88" s="637"/>
      <c r="CG88" s="637"/>
      <c r="CH88" s="637"/>
      <c r="CI88" s="642"/>
      <c r="CJ88" s="60"/>
      <c r="CK88" s="599" t="s">
        <v>311</v>
      </c>
      <c r="CL88" s="600"/>
      <c r="CM88" s="600"/>
      <c r="CN88" s="600"/>
      <c r="CO88" s="600"/>
      <c r="CP88" s="600"/>
      <c r="CQ88" s="601"/>
      <c r="CR88" s="551" t="str">
        <f>IF(不動産!D13="","",不動産!D13)</f>
        <v/>
      </c>
      <c r="CS88" s="552"/>
      <c r="CT88" s="553"/>
      <c r="CU88" s="590" t="str">
        <f>IF(不動産!F13="","",不動産!F13)</f>
        <v/>
      </c>
      <c r="CV88" s="591"/>
      <c r="CW88" s="591"/>
      <c r="CX88" s="591"/>
      <c r="CY88" s="591"/>
      <c r="CZ88" s="591"/>
      <c r="DA88" s="591"/>
      <c r="DB88" s="591"/>
      <c r="DC88" s="592"/>
      <c r="DD88" s="551" t="str">
        <f>IF(不動産!G13="","",不動産!G13)</f>
        <v/>
      </c>
      <c r="DE88" s="552"/>
      <c r="DF88" s="553"/>
      <c r="DG88" s="590" t="str">
        <f>IF(不動産!H13="","",不動産!H13)</f>
        <v/>
      </c>
      <c r="DH88" s="591"/>
      <c r="DI88" s="591"/>
      <c r="DJ88" s="591"/>
      <c r="DK88" s="591"/>
      <c r="DL88" s="591"/>
      <c r="DM88" s="591"/>
      <c r="DN88" s="591"/>
      <c r="DO88" s="591"/>
      <c r="DP88" s="1113" t="s">
        <v>310</v>
      </c>
      <c r="DQ88" s="1114"/>
      <c r="DR88" s="1114"/>
      <c r="DS88" s="1114"/>
      <c r="DT88" s="1114"/>
      <c r="DU88" s="1114"/>
      <c r="DV88" s="1115"/>
      <c r="DW88" s="590" t="str">
        <f>IF(不動産!$D$23="","",不動産!$D$23)</f>
        <v/>
      </c>
      <c r="DX88" s="591"/>
      <c r="DY88" s="591"/>
      <c r="DZ88" s="591"/>
      <c r="EA88" s="591"/>
      <c r="EB88" s="591"/>
      <c r="EC88" s="591"/>
      <c r="ED88" s="591"/>
      <c r="EE88" s="591"/>
      <c r="EF88" s="591"/>
      <c r="EG88" s="592"/>
      <c r="EL88" s="554"/>
      <c r="EM88" s="555"/>
      <c r="EN88" s="555"/>
      <c r="EO88" s="555"/>
      <c r="EP88" s="555"/>
      <c r="EQ88" s="555"/>
      <c r="ER88" s="555"/>
      <c r="ES88" s="555"/>
      <c r="ET88" s="555"/>
      <c r="EU88" s="555"/>
      <c r="EV88" s="556"/>
      <c r="EW88" s="554"/>
      <c r="EX88" s="555"/>
      <c r="EY88" s="556"/>
      <c r="EZ88" s="563"/>
      <c r="FA88" s="564"/>
      <c r="FB88" s="564"/>
      <c r="FC88" s="564"/>
      <c r="FD88" s="564"/>
      <c r="FE88" s="564"/>
      <c r="FF88" s="554"/>
      <c r="FG88" s="555"/>
      <c r="FH88" s="555"/>
      <c r="FI88" s="556"/>
      <c r="FJ88" s="571"/>
      <c r="FK88" s="572"/>
      <c r="FL88" s="572"/>
      <c r="FM88" s="572"/>
      <c r="FN88" s="572"/>
      <c r="FO88" s="572"/>
      <c r="FP88" s="572"/>
      <c r="FQ88" s="572"/>
      <c r="FR88" s="572"/>
      <c r="FS88" s="1628"/>
    </row>
    <row r="89" spans="1:175" ht="4.5" customHeight="1" x14ac:dyDescent="0.15">
      <c r="F89" s="12"/>
      <c r="G89" s="1596"/>
      <c r="H89" s="1597"/>
      <c r="I89" s="1597"/>
      <c r="J89" s="1597"/>
      <c r="K89" s="1597"/>
      <c r="L89" s="1597"/>
      <c r="M89" s="1597"/>
      <c r="N89" s="1597"/>
      <c r="O89" s="1598"/>
      <c r="P89" s="913" t="s">
        <v>156</v>
      </c>
      <c r="Q89" s="914"/>
      <c r="R89" s="1107" t="s">
        <v>209</v>
      </c>
      <c r="S89" s="1107"/>
      <c r="T89" s="1107"/>
      <c r="U89" s="1107"/>
      <c r="V89" s="1107"/>
      <c r="W89" s="1107"/>
      <c r="X89" s="1108"/>
      <c r="Y89" s="1174" t="str">
        <f>IF(本人控除!B22="","",条件!D4&amp;"　級")</f>
        <v/>
      </c>
      <c r="Z89" s="1175"/>
      <c r="AA89" s="1175"/>
      <c r="AB89" s="1175"/>
      <c r="AC89" s="1175"/>
      <c r="AD89" s="1175"/>
      <c r="AE89" s="1175"/>
      <c r="AF89" s="1175"/>
      <c r="AG89" s="1175"/>
      <c r="AH89" s="1175"/>
      <c r="AI89" s="1175"/>
      <c r="AJ89" s="1175"/>
      <c r="AK89" s="1175"/>
      <c r="AL89" s="1175"/>
      <c r="AM89" s="1175"/>
      <c r="AN89" s="1175"/>
      <c r="AO89" s="1175"/>
      <c r="AP89" s="1175"/>
      <c r="AQ89" s="1175"/>
      <c r="AR89" s="1175"/>
      <c r="AS89" s="1175"/>
      <c r="AT89" s="1175"/>
      <c r="AU89" s="1175"/>
      <c r="AV89" s="1175"/>
      <c r="AW89" s="1175"/>
      <c r="AX89" s="1175"/>
      <c r="AY89" s="1175"/>
      <c r="AZ89" s="1175"/>
      <c r="BA89" s="1175"/>
      <c r="BB89" s="1175"/>
      <c r="BC89" s="1176"/>
      <c r="BE89" s="1140"/>
      <c r="BF89" s="1141"/>
      <c r="BG89" s="1142"/>
      <c r="BH89" s="676"/>
      <c r="BI89" s="677"/>
      <c r="BJ89" s="677"/>
      <c r="BK89" s="677"/>
      <c r="BL89" s="677"/>
      <c r="BM89" s="677"/>
      <c r="BN89" s="677"/>
      <c r="BO89" s="677"/>
      <c r="BP89" s="677"/>
      <c r="BQ89" s="677"/>
      <c r="BR89" s="677"/>
      <c r="BS89" s="677"/>
      <c r="BT89" s="677"/>
      <c r="BU89" s="677"/>
      <c r="BV89" s="677"/>
      <c r="BW89" s="678"/>
      <c r="BX89" s="638"/>
      <c r="BY89" s="639"/>
      <c r="BZ89" s="639"/>
      <c r="CA89" s="639"/>
      <c r="CB89" s="639"/>
      <c r="CC89" s="639"/>
      <c r="CD89" s="639"/>
      <c r="CE89" s="639"/>
      <c r="CF89" s="639"/>
      <c r="CG89" s="639"/>
      <c r="CH89" s="639"/>
      <c r="CI89" s="642"/>
      <c r="CJ89" s="60"/>
      <c r="CK89" s="602"/>
      <c r="CL89" s="603"/>
      <c r="CM89" s="603"/>
      <c r="CN89" s="603"/>
      <c r="CO89" s="603"/>
      <c r="CP89" s="603"/>
      <c r="CQ89" s="604"/>
      <c r="CR89" s="554"/>
      <c r="CS89" s="555"/>
      <c r="CT89" s="556"/>
      <c r="CU89" s="593"/>
      <c r="CV89" s="594"/>
      <c r="CW89" s="594"/>
      <c r="CX89" s="594"/>
      <c r="CY89" s="594"/>
      <c r="CZ89" s="594"/>
      <c r="DA89" s="594"/>
      <c r="DB89" s="594"/>
      <c r="DC89" s="595"/>
      <c r="DD89" s="554"/>
      <c r="DE89" s="555"/>
      <c r="DF89" s="556"/>
      <c r="DG89" s="593"/>
      <c r="DH89" s="594"/>
      <c r="DI89" s="594"/>
      <c r="DJ89" s="594"/>
      <c r="DK89" s="594"/>
      <c r="DL89" s="594"/>
      <c r="DM89" s="594"/>
      <c r="DN89" s="594"/>
      <c r="DO89" s="594"/>
      <c r="DP89" s="1116"/>
      <c r="DQ89" s="1117"/>
      <c r="DR89" s="1117"/>
      <c r="DS89" s="1117"/>
      <c r="DT89" s="1117"/>
      <c r="DU89" s="1117"/>
      <c r="DV89" s="1118"/>
      <c r="DW89" s="593"/>
      <c r="DX89" s="594"/>
      <c r="DY89" s="594"/>
      <c r="DZ89" s="594"/>
      <c r="EA89" s="594"/>
      <c r="EB89" s="594"/>
      <c r="EC89" s="594"/>
      <c r="ED89" s="594"/>
      <c r="EE89" s="594"/>
      <c r="EF89" s="594"/>
      <c r="EG89" s="595"/>
      <c r="EL89" s="557"/>
      <c r="EM89" s="558"/>
      <c r="EN89" s="558"/>
      <c r="EO89" s="558"/>
      <c r="EP89" s="558"/>
      <c r="EQ89" s="558"/>
      <c r="ER89" s="558"/>
      <c r="ES89" s="558"/>
      <c r="ET89" s="558"/>
      <c r="EU89" s="558"/>
      <c r="EV89" s="559"/>
      <c r="EW89" s="557"/>
      <c r="EX89" s="558"/>
      <c r="EY89" s="559"/>
      <c r="EZ89" s="566"/>
      <c r="FA89" s="567"/>
      <c r="FB89" s="567"/>
      <c r="FC89" s="567"/>
      <c r="FD89" s="567"/>
      <c r="FE89" s="567"/>
      <c r="FF89" s="557"/>
      <c r="FG89" s="558"/>
      <c r="FH89" s="558"/>
      <c r="FI89" s="559"/>
      <c r="FJ89" s="573"/>
      <c r="FK89" s="574"/>
      <c r="FL89" s="574"/>
      <c r="FM89" s="574"/>
      <c r="FN89" s="574"/>
      <c r="FO89" s="574"/>
      <c r="FP89" s="574"/>
      <c r="FQ89" s="574"/>
      <c r="FR89" s="574"/>
      <c r="FS89" s="1629"/>
    </row>
    <row r="90" spans="1:175" ht="4.3499999999999996" customHeight="1" x14ac:dyDescent="0.15">
      <c r="F90" s="12"/>
      <c r="G90" s="1596"/>
      <c r="H90" s="1597"/>
      <c r="I90" s="1597"/>
      <c r="J90" s="1597"/>
      <c r="K90" s="1597"/>
      <c r="L90" s="1597"/>
      <c r="M90" s="1597"/>
      <c r="N90" s="1597"/>
      <c r="O90" s="1598"/>
      <c r="P90" s="916"/>
      <c r="Q90" s="917"/>
      <c r="R90" s="1109"/>
      <c r="S90" s="1109"/>
      <c r="T90" s="1109"/>
      <c r="U90" s="1109"/>
      <c r="V90" s="1109"/>
      <c r="W90" s="1109"/>
      <c r="X90" s="1110"/>
      <c r="Y90" s="1177"/>
      <c r="Z90" s="1178"/>
      <c r="AA90" s="1178"/>
      <c r="AB90" s="1178"/>
      <c r="AC90" s="1178"/>
      <c r="AD90" s="1178"/>
      <c r="AE90" s="1178"/>
      <c r="AF90" s="1178"/>
      <c r="AG90" s="1178"/>
      <c r="AH90" s="1178"/>
      <c r="AI90" s="1178"/>
      <c r="AJ90" s="1178"/>
      <c r="AK90" s="1178"/>
      <c r="AL90" s="1178"/>
      <c r="AM90" s="1178"/>
      <c r="AN90" s="1178"/>
      <c r="AO90" s="1178"/>
      <c r="AP90" s="1178"/>
      <c r="AQ90" s="1178"/>
      <c r="AR90" s="1178"/>
      <c r="AS90" s="1178"/>
      <c r="AT90" s="1178"/>
      <c r="AU90" s="1178"/>
      <c r="AV90" s="1178"/>
      <c r="AW90" s="1178"/>
      <c r="AX90" s="1178"/>
      <c r="AY90" s="1178"/>
      <c r="AZ90" s="1178"/>
      <c r="BA90" s="1178"/>
      <c r="BB90" s="1178"/>
      <c r="BC90" s="1179"/>
      <c r="BE90" s="1140"/>
      <c r="BF90" s="1141"/>
      <c r="BG90" s="1142"/>
      <c r="BH90" s="676"/>
      <c r="BI90" s="677"/>
      <c r="BJ90" s="677"/>
      <c r="BK90" s="677"/>
      <c r="BL90" s="677"/>
      <c r="BM90" s="677"/>
      <c r="BN90" s="677"/>
      <c r="BO90" s="677"/>
      <c r="BP90" s="677"/>
      <c r="BQ90" s="677"/>
      <c r="BR90" s="677"/>
      <c r="BS90" s="677"/>
      <c r="BT90" s="677"/>
      <c r="BU90" s="677"/>
      <c r="BV90" s="677"/>
      <c r="BW90" s="678"/>
      <c r="BX90" s="638"/>
      <c r="BY90" s="639"/>
      <c r="BZ90" s="639"/>
      <c r="CA90" s="639"/>
      <c r="CB90" s="639"/>
      <c r="CC90" s="639"/>
      <c r="CD90" s="639"/>
      <c r="CE90" s="639"/>
      <c r="CF90" s="639"/>
      <c r="CG90" s="639"/>
      <c r="CH90" s="639"/>
      <c r="CI90" s="642"/>
      <c r="CJ90" s="60"/>
      <c r="CK90" s="605"/>
      <c r="CL90" s="606"/>
      <c r="CM90" s="606"/>
      <c r="CN90" s="606"/>
      <c r="CO90" s="606"/>
      <c r="CP90" s="606"/>
      <c r="CQ90" s="607"/>
      <c r="CR90" s="557"/>
      <c r="CS90" s="558"/>
      <c r="CT90" s="559"/>
      <c r="CU90" s="596"/>
      <c r="CV90" s="597"/>
      <c r="CW90" s="597"/>
      <c r="CX90" s="597"/>
      <c r="CY90" s="597"/>
      <c r="CZ90" s="597"/>
      <c r="DA90" s="597"/>
      <c r="DB90" s="597"/>
      <c r="DC90" s="598"/>
      <c r="DD90" s="557"/>
      <c r="DE90" s="558"/>
      <c r="DF90" s="559"/>
      <c r="DG90" s="596"/>
      <c r="DH90" s="597"/>
      <c r="DI90" s="597"/>
      <c r="DJ90" s="597"/>
      <c r="DK90" s="597"/>
      <c r="DL90" s="597"/>
      <c r="DM90" s="597"/>
      <c r="DN90" s="597"/>
      <c r="DO90" s="597"/>
      <c r="DP90" s="1119"/>
      <c r="DQ90" s="1120"/>
      <c r="DR90" s="1120"/>
      <c r="DS90" s="1120"/>
      <c r="DT90" s="1120"/>
      <c r="DU90" s="1120"/>
      <c r="DV90" s="1121"/>
      <c r="DW90" s="596"/>
      <c r="DX90" s="597"/>
      <c r="DY90" s="597"/>
      <c r="DZ90" s="597"/>
      <c r="EA90" s="597"/>
      <c r="EB90" s="597"/>
      <c r="EC90" s="597"/>
      <c r="ED90" s="597"/>
      <c r="EE90" s="597"/>
      <c r="EF90" s="597"/>
      <c r="EG90" s="598"/>
      <c r="EL90" s="1759" t="s">
        <v>125</v>
      </c>
      <c r="EM90" s="1760"/>
      <c r="EN90" s="1760"/>
      <c r="EO90" s="1760"/>
      <c r="EP90" s="1760"/>
      <c r="EQ90" s="1760"/>
      <c r="ER90" s="1761"/>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69"/>
    </row>
    <row r="91" spans="1:175" ht="4.5" customHeight="1" thickBot="1" x14ac:dyDescent="0.2">
      <c r="F91" s="12"/>
      <c r="G91" s="1596"/>
      <c r="H91" s="1597"/>
      <c r="I91" s="1597"/>
      <c r="J91" s="1597"/>
      <c r="K91" s="1597"/>
      <c r="L91" s="1597"/>
      <c r="M91" s="1597"/>
      <c r="N91" s="1597"/>
      <c r="O91" s="1598"/>
      <c r="P91" s="916"/>
      <c r="Q91" s="917"/>
      <c r="R91" s="1109"/>
      <c r="S91" s="1109"/>
      <c r="T91" s="1109"/>
      <c r="U91" s="1109"/>
      <c r="V91" s="1109"/>
      <c r="W91" s="1109"/>
      <c r="X91" s="1110"/>
      <c r="Y91" s="1177"/>
      <c r="Z91" s="1178"/>
      <c r="AA91" s="1178"/>
      <c r="AB91" s="1178"/>
      <c r="AC91" s="1178"/>
      <c r="AD91" s="1178"/>
      <c r="AE91" s="1178"/>
      <c r="AF91" s="1178"/>
      <c r="AG91" s="1178"/>
      <c r="AH91" s="1178"/>
      <c r="AI91" s="1178"/>
      <c r="AJ91" s="1178"/>
      <c r="AK91" s="1178"/>
      <c r="AL91" s="1178"/>
      <c r="AM91" s="1178"/>
      <c r="AN91" s="1178"/>
      <c r="AO91" s="1178"/>
      <c r="AP91" s="1178"/>
      <c r="AQ91" s="1178"/>
      <c r="AR91" s="1178"/>
      <c r="AS91" s="1178"/>
      <c r="AT91" s="1178"/>
      <c r="AU91" s="1178"/>
      <c r="AV91" s="1178"/>
      <c r="AW91" s="1178"/>
      <c r="AX91" s="1178"/>
      <c r="AY91" s="1178"/>
      <c r="AZ91" s="1178"/>
      <c r="BA91" s="1178"/>
      <c r="BB91" s="1178"/>
      <c r="BC91" s="1179"/>
      <c r="BE91" s="1143"/>
      <c r="BF91" s="1144"/>
      <c r="BG91" s="1145"/>
      <c r="BH91" s="1162"/>
      <c r="BI91" s="1163"/>
      <c r="BJ91" s="1163"/>
      <c r="BK91" s="1163"/>
      <c r="BL91" s="1163"/>
      <c r="BM91" s="1163"/>
      <c r="BN91" s="1163"/>
      <c r="BO91" s="1163"/>
      <c r="BP91" s="1163"/>
      <c r="BQ91" s="1163"/>
      <c r="BR91" s="1163"/>
      <c r="BS91" s="1163"/>
      <c r="BT91" s="1163"/>
      <c r="BU91" s="1163"/>
      <c r="BV91" s="1163"/>
      <c r="BW91" s="1164"/>
      <c r="BX91" s="640"/>
      <c r="BY91" s="641"/>
      <c r="BZ91" s="641"/>
      <c r="CA91" s="641"/>
      <c r="CB91" s="641"/>
      <c r="CC91" s="641"/>
      <c r="CD91" s="641"/>
      <c r="CE91" s="641"/>
      <c r="CF91" s="641"/>
      <c r="CG91" s="641"/>
      <c r="CH91" s="641"/>
      <c r="CI91" s="1098"/>
      <c r="CJ91" s="60"/>
      <c r="CK91" s="599" t="s">
        <v>312</v>
      </c>
      <c r="CL91" s="600"/>
      <c r="CM91" s="600"/>
      <c r="CN91" s="600"/>
      <c r="CO91" s="600"/>
      <c r="CP91" s="600"/>
      <c r="CQ91" s="601"/>
      <c r="CR91" s="551" t="str">
        <f>IF(不動産!D14="","",不動産!D14)</f>
        <v/>
      </c>
      <c r="CS91" s="552"/>
      <c r="CT91" s="553"/>
      <c r="CU91" s="590" t="str">
        <f>IF(不動産!F14="","",不動産!F14)</f>
        <v/>
      </c>
      <c r="CV91" s="591"/>
      <c r="CW91" s="591"/>
      <c r="CX91" s="591"/>
      <c r="CY91" s="591"/>
      <c r="CZ91" s="591"/>
      <c r="DA91" s="591"/>
      <c r="DB91" s="591"/>
      <c r="DC91" s="592"/>
      <c r="DD91" s="551" t="str">
        <f>IF(不動産!G14="","",不動産!G14)</f>
        <v/>
      </c>
      <c r="DE91" s="552"/>
      <c r="DF91" s="553"/>
      <c r="DG91" s="590" t="str">
        <f>IF(不動産!H14="","",不動産!H14)</f>
        <v/>
      </c>
      <c r="DH91" s="591"/>
      <c r="DI91" s="591"/>
      <c r="DJ91" s="591"/>
      <c r="DK91" s="591"/>
      <c r="DL91" s="591"/>
      <c r="DM91" s="591"/>
      <c r="DN91" s="591"/>
      <c r="DO91" s="591"/>
      <c r="DP91" s="1113" t="s">
        <v>319</v>
      </c>
      <c r="DQ91" s="1114"/>
      <c r="DR91" s="1114"/>
      <c r="DS91" s="1114"/>
      <c r="DT91" s="1114"/>
      <c r="DU91" s="1114"/>
      <c r="DV91" s="1115"/>
      <c r="DW91" s="590" t="str">
        <f>IF(不動産!D24="","",不動産!D24)</f>
        <v/>
      </c>
      <c r="DX91" s="591"/>
      <c r="DY91" s="591"/>
      <c r="DZ91" s="591"/>
      <c r="EA91" s="591"/>
      <c r="EB91" s="591"/>
      <c r="EC91" s="591"/>
      <c r="ED91" s="591"/>
      <c r="EE91" s="591"/>
      <c r="EF91" s="591"/>
      <c r="EG91" s="592"/>
      <c r="EL91" s="1762"/>
      <c r="EM91" s="1763"/>
      <c r="EN91" s="1763"/>
      <c r="EO91" s="1763"/>
      <c r="EP91" s="1763"/>
      <c r="EQ91" s="1763"/>
      <c r="ER91" s="1764"/>
      <c r="ES91" s="19"/>
      <c r="ET91" s="19"/>
      <c r="EU91" s="19"/>
      <c r="EV91" s="19"/>
      <c r="EW91" s="19"/>
      <c r="EX91" s="19"/>
      <c r="EY91" s="19"/>
      <c r="EZ91" s="19"/>
      <c r="FA91" s="19"/>
      <c r="FB91" s="19"/>
      <c r="FC91" s="19"/>
      <c r="FD91" s="19"/>
      <c r="FE91" s="19"/>
      <c r="FF91" s="19"/>
      <c r="FG91" s="19"/>
      <c r="FH91" s="19"/>
      <c r="FI91" s="19"/>
      <c r="FJ91" s="19"/>
      <c r="FK91" s="19"/>
      <c r="FL91" s="19"/>
      <c r="FM91" s="19"/>
      <c r="FN91" s="19"/>
      <c r="FO91" s="19"/>
      <c r="FP91" s="19"/>
      <c r="FQ91" s="19"/>
      <c r="FR91" s="19"/>
      <c r="FS91" s="52"/>
    </row>
    <row r="92" spans="1:175" ht="4.3499999999999996" customHeight="1" x14ac:dyDescent="0.15">
      <c r="F92" s="12"/>
      <c r="G92" s="1599"/>
      <c r="H92" s="1600"/>
      <c r="I92" s="1600"/>
      <c r="J92" s="1600"/>
      <c r="K92" s="1600"/>
      <c r="L92" s="1600"/>
      <c r="M92" s="1600"/>
      <c r="N92" s="1600"/>
      <c r="O92" s="1601"/>
      <c r="P92" s="919"/>
      <c r="Q92" s="920"/>
      <c r="R92" s="1111"/>
      <c r="S92" s="1111"/>
      <c r="T92" s="1111"/>
      <c r="U92" s="1111"/>
      <c r="V92" s="1111"/>
      <c r="W92" s="1111"/>
      <c r="X92" s="1112"/>
      <c r="Y92" s="1180"/>
      <c r="Z92" s="1181"/>
      <c r="AA92" s="1181"/>
      <c r="AB92" s="1181"/>
      <c r="AC92" s="1181"/>
      <c r="AD92" s="1181"/>
      <c r="AE92" s="1181"/>
      <c r="AF92" s="1181"/>
      <c r="AG92" s="1181"/>
      <c r="AH92" s="1181"/>
      <c r="AI92" s="1181"/>
      <c r="AJ92" s="1181"/>
      <c r="AK92" s="1181"/>
      <c r="AL92" s="1181"/>
      <c r="AM92" s="1181"/>
      <c r="AN92" s="1181"/>
      <c r="AO92" s="1181"/>
      <c r="AP92" s="1181"/>
      <c r="AQ92" s="1181"/>
      <c r="AR92" s="1181"/>
      <c r="AS92" s="1181"/>
      <c r="AT92" s="1181"/>
      <c r="AU92" s="1181"/>
      <c r="AV92" s="1181"/>
      <c r="AW92" s="1181"/>
      <c r="AX92" s="1181"/>
      <c r="AY92" s="1181"/>
      <c r="AZ92" s="1181"/>
      <c r="BA92" s="1181"/>
      <c r="BB92" s="1181"/>
      <c r="BC92" s="1182"/>
      <c r="BE92" s="1137" t="s">
        <v>181</v>
      </c>
      <c r="BF92" s="1138"/>
      <c r="BG92" s="1139"/>
      <c r="BH92" s="972" t="s">
        <v>0</v>
      </c>
      <c r="BI92" s="972"/>
      <c r="BJ92" s="972"/>
      <c r="BK92" s="971" t="s">
        <v>7</v>
      </c>
      <c r="BL92" s="972"/>
      <c r="BM92" s="972"/>
      <c r="BN92" s="972"/>
      <c r="BO92" s="972"/>
      <c r="BP92" s="972"/>
      <c r="BQ92" s="972"/>
      <c r="BR92" s="972"/>
      <c r="BS92" s="972"/>
      <c r="BT92" s="973"/>
      <c r="BU92" s="1077" t="s">
        <v>83</v>
      </c>
      <c r="BV92" s="1078"/>
      <c r="BW92" s="1079"/>
      <c r="BX92" s="1235" t="str">
        <f>IF(営業・農業!E11="営業等",営業・農業!E55,"")</f>
        <v/>
      </c>
      <c r="BY92" s="1236"/>
      <c r="BZ92" s="1236"/>
      <c r="CA92" s="1236"/>
      <c r="CB92" s="1236"/>
      <c r="CC92" s="1236"/>
      <c r="CD92" s="1236"/>
      <c r="CE92" s="1236"/>
      <c r="CF92" s="1236"/>
      <c r="CG92" s="1236"/>
      <c r="CH92" s="1236"/>
      <c r="CI92" s="980" t="s">
        <v>26</v>
      </c>
      <c r="CJ92" s="59"/>
      <c r="CK92" s="602"/>
      <c r="CL92" s="603"/>
      <c r="CM92" s="603"/>
      <c r="CN92" s="603"/>
      <c r="CO92" s="603"/>
      <c r="CP92" s="603"/>
      <c r="CQ92" s="604"/>
      <c r="CR92" s="554"/>
      <c r="CS92" s="555"/>
      <c r="CT92" s="556"/>
      <c r="CU92" s="593"/>
      <c r="CV92" s="594"/>
      <c r="CW92" s="594"/>
      <c r="CX92" s="594"/>
      <c r="CY92" s="594"/>
      <c r="CZ92" s="594"/>
      <c r="DA92" s="594"/>
      <c r="DB92" s="594"/>
      <c r="DC92" s="595"/>
      <c r="DD92" s="554"/>
      <c r="DE92" s="555"/>
      <c r="DF92" s="556"/>
      <c r="DG92" s="593"/>
      <c r="DH92" s="594"/>
      <c r="DI92" s="594"/>
      <c r="DJ92" s="594"/>
      <c r="DK92" s="594"/>
      <c r="DL92" s="594"/>
      <c r="DM92" s="594"/>
      <c r="DN92" s="594"/>
      <c r="DO92" s="594"/>
      <c r="DP92" s="1116"/>
      <c r="DQ92" s="1117"/>
      <c r="DR92" s="1117"/>
      <c r="DS92" s="1117"/>
      <c r="DT92" s="1117"/>
      <c r="DU92" s="1117"/>
      <c r="DV92" s="1118"/>
      <c r="DW92" s="593"/>
      <c r="DX92" s="594"/>
      <c r="DY92" s="594"/>
      <c r="DZ92" s="594"/>
      <c r="EA92" s="594"/>
      <c r="EB92" s="594"/>
      <c r="EC92" s="594"/>
      <c r="ED92" s="594"/>
      <c r="EE92" s="594"/>
      <c r="EF92" s="594"/>
      <c r="EG92" s="595"/>
      <c r="EL92" s="551" t="str">
        <f>IF(不動産!M21="","",不動産!M21)</f>
        <v/>
      </c>
      <c r="EM92" s="552"/>
      <c r="EN92" s="552"/>
      <c r="EO92" s="552"/>
      <c r="EP92" s="552"/>
      <c r="EQ92" s="552"/>
      <c r="ER92" s="552"/>
      <c r="ES92" s="552"/>
      <c r="ET92" s="552"/>
      <c r="EU92" s="552"/>
      <c r="EV92" s="553"/>
      <c r="EW92" s="551" t="str">
        <f>IF(不動産!N21="","",不動産!N21)</f>
        <v/>
      </c>
      <c r="EX92" s="552"/>
      <c r="EY92" s="553"/>
      <c r="EZ92" s="560" t="str">
        <f>IF(不動産!O21="","",不動産!O21)</f>
        <v/>
      </c>
      <c r="FA92" s="561"/>
      <c r="FB92" s="561"/>
      <c r="FC92" s="561"/>
      <c r="FD92" s="561"/>
      <c r="FE92" s="562"/>
      <c r="FF92" s="551" t="str">
        <f>IF(不動産!P21="","",不動産!P21)</f>
        <v/>
      </c>
      <c r="FG92" s="552"/>
      <c r="FH92" s="552"/>
      <c r="FI92" s="553"/>
      <c r="FJ92" s="569" t="str">
        <f>IF(不動産!Q21="","",不動産!Q21)</f>
        <v/>
      </c>
      <c r="FK92" s="570"/>
      <c r="FL92" s="570"/>
      <c r="FM92" s="570"/>
      <c r="FN92" s="570"/>
      <c r="FO92" s="570"/>
      <c r="FP92" s="570"/>
      <c r="FQ92" s="570"/>
      <c r="FR92" s="570"/>
      <c r="FS92" s="1782"/>
    </row>
    <row r="93" spans="1:175" ht="4.3499999999999996" customHeight="1" x14ac:dyDescent="0.15">
      <c r="F93" s="12"/>
      <c r="G93" s="1245" t="s">
        <v>203</v>
      </c>
      <c r="H93" s="1246"/>
      <c r="I93" s="1246"/>
      <c r="J93" s="1246"/>
      <c r="K93" s="1246"/>
      <c r="L93" s="1246"/>
      <c r="M93" s="1247"/>
      <c r="N93" s="1224" t="s">
        <v>47</v>
      </c>
      <c r="O93" s="1225"/>
      <c r="P93" s="1225"/>
      <c r="Q93" s="1225"/>
      <c r="R93" s="1225"/>
      <c r="S93" s="1225"/>
      <c r="T93" s="1225"/>
      <c r="U93" s="1225"/>
      <c r="V93" s="1225"/>
      <c r="W93" s="1225"/>
      <c r="X93" s="1225"/>
      <c r="Y93" s="1225"/>
      <c r="Z93" s="1225"/>
      <c r="AA93" s="1225"/>
      <c r="AB93" s="1225"/>
      <c r="AC93" s="1225"/>
      <c r="AD93" s="1225"/>
      <c r="AE93" s="1225"/>
      <c r="AF93" s="1225"/>
      <c r="AG93" s="1226"/>
      <c r="AH93" s="1183" t="s">
        <v>137</v>
      </c>
      <c r="AI93" s="1184"/>
      <c r="AJ93" s="1184"/>
      <c r="AK93" s="1184"/>
      <c r="AL93" s="1184"/>
      <c r="AM93" s="1184"/>
      <c r="AN93" s="1184"/>
      <c r="AO93" s="1185"/>
      <c r="AP93" s="1099" t="s">
        <v>130</v>
      </c>
      <c r="AQ93" s="1100"/>
      <c r="AR93" s="1100"/>
      <c r="AS93" s="1101"/>
      <c r="AT93" s="1099" t="s">
        <v>133</v>
      </c>
      <c r="AU93" s="1100"/>
      <c r="AV93" s="1100"/>
      <c r="AW93" s="1101"/>
      <c r="AX93" s="1099" t="s">
        <v>135</v>
      </c>
      <c r="AY93" s="1100"/>
      <c r="AZ93" s="1100"/>
      <c r="BA93" s="1100"/>
      <c r="BB93" s="1100"/>
      <c r="BC93" s="1105"/>
      <c r="BE93" s="1140"/>
      <c r="BF93" s="1141"/>
      <c r="BG93" s="1142"/>
      <c r="BH93" s="677"/>
      <c r="BI93" s="677"/>
      <c r="BJ93" s="677"/>
      <c r="BK93" s="676"/>
      <c r="BL93" s="677"/>
      <c r="BM93" s="677"/>
      <c r="BN93" s="677"/>
      <c r="BO93" s="677"/>
      <c r="BP93" s="677"/>
      <c r="BQ93" s="677"/>
      <c r="BR93" s="677"/>
      <c r="BS93" s="677"/>
      <c r="BT93" s="678"/>
      <c r="BU93" s="1080"/>
      <c r="BV93" s="1081"/>
      <c r="BW93" s="1082"/>
      <c r="BX93" s="1237"/>
      <c r="BY93" s="1238"/>
      <c r="BZ93" s="1238"/>
      <c r="CA93" s="1238"/>
      <c r="CB93" s="1238"/>
      <c r="CC93" s="1238"/>
      <c r="CD93" s="1238"/>
      <c r="CE93" s="1238"/>
      <c r="CF93" s="1238"/>
      <c r="CG93" s="1238"/>
      <c r="CH93" s="1238"/>
      <c r="CI93" s="981"/>
      <c r="CJ93" s="59"/>
      <c r="CK93" s="605"/>
      <c r="CL93" s="606"/>
      <c r="CM93" s="606"/>
      <c r="CN93" s="606"/>
      <c r="CO93" s="606"/>
      <c r="CP93" s="606"/>
      <c r="CQ93" s="607"/>
      <c r="CR93" s="557"/>
      <c r="CS93" s="558"/>
      <c r="CT93" s="559"/>
      <c r="CU93" s="596"/>
      <c r="CV93" s="597"/>
      <c r="CW93" s="597"/>
      <c r="CX93" s="597"/>
      <c r="CY93" s="597"/>
      <c r="CZ93" s="597"/>
      <c r="DA93" s="597"/>
      <c r="DB93" s="597"/>
      <c r="DC93" s="598"/>
      <c r="DD93" s="557"/>
      <c r="DE93" s="558"/>
      <c r="DF93" s="559"/>
      <c r="DG93" s="596"/>
      <c r="DH93" s="597"/>
      <c r="DI93" s="597"/>
      <c r="DJ93" s="597"/>
      <c r="DK93" s="597"/>
      <c r="DL93" s="597"/>
      <c r="DM93" s="597"/>
      <c r="DN93" s="597"/>
      <c r="DO93" s="597"/>
      <c r="DP93" s="1119"/>
      <c r="DQ93" s="1120"/>
      <c r="DR93" s="1120"/>
      <c r="DS93" s="1120"/>
      <c r="DT93" s="1120"/>
      <c r="DU93" s="1120"/>
      <c r="DV93" s="1121"/>
      <c r="DW93" s="596"/>
      <c r="DX93" s="597"/>
      <c r="DY93" s="597"/>
      <c r="DZ93" s="597"/>
      <c r="EA93" s="597"/>
      <c r="EB93" s="597"/>
      <c r="EC93" s="597"/>
      <c r="ED93" s="597"/>
      <c r="EE93" s="597"/>
      <c r="EF93" s="597"/>
      <c r="EG93" s="598"/>
      <c r="EL93" s="554"/>
      <c r="EM93" s="555"/>
      <c r="EN93" s="555"/>
      <c r="EO93" s="555"/>
      <c r="EP93" s="555"/>
      <c r="EQ93" s="555"/>
      <c r="ER93" s="555"/>
      <c r="ES93" s="555"/>
      <c r="ET93" s="555"/>
      <c r="EU93" s="555"/>
      <c r="EV93" s="556"/>
      <c r="EW93" s="554"/>
      <c r="EX93" s="555"/>
      <c r="EY93" s="556"/>
      <c r="EZ93" s="563"/>
      <c r="FA93" s="564"/>
      <c r="FB93" s="564"/>
      <c r="FC93" s="564"/>
      <c r="FD93" s="564"/>
      <c r="FE93" s="565"/>
      <c r="FF93" s="554"/>
      <c r="FG93" s="555"/>
      <c r="FH93" s="555"/>
      <c r="FI93" s="556"/>
      <c r="FJ93" s="571"/>
      <c r="FK93" s="572"/>
      <c r="FL93" s="572"/>
      <c r="FM93" s="572"/>
      <c r="FN93" s="572"/>
      <c r="FO93" s="572"/>
      <c r="FP93" s="572"/>
      <c r="FQ93" s="572"/>
      <c r="FR93" s="572"/>
      <c r="FS93" s="1628"/>
    </row>
    <row r="94" spans="1:175" ht="7.5" customHeight="1" x14ac:dyDescent="0.15">
      <c r="F94" s="12"/>
      <c r="G94" s="1248"/>
      <c r="H94" s="1249"/>
      <c r="I94" s="1249"/>
      <c r="J94" s="1249"/>
      <c r="K94" s="1249"/>
      <c r="L94" s="1249"/>
      <c r="M94" s="1250"/>
      <c r="N94" s="1227"/>
      <c r="O94" s="1228"/>
      <c r="P94" s="1228"/>
      <c r="Q94" s="1228"/>
      <c r="R94" s="1228"/>
      <c r="S94" s="1228"/>
      <c r="T94" s="1228"/>
      <c r="U94" s="1228"/>
      <c r="V94" s="1228"/>
      <c r="W94" s="1228"/>
      <c r="X94" s="1228"/>
      <c r="Y94" s="1228"/>
      <c r="Z94" s="1228"/>
      <c r="AA94" s="1228"/>
      <c r="AB94" s="1228"/>
      <c r="AC94" s="1228"/>
      <c r="AD94" s="1228"/>
      <c r="AE94" s="1228"/>
      <c r="AF94" s="1228"/>
      <c r="AG94" s="1229"/>
      <c r="AH94" s="1186"/>
      <c r="AI94" s="1187"/>
      <c r="AJ94" s="1187"/>
      <c r="AK94" s="1187"/>
      <c r="AL94" s="1187"/>
      <c r="AM94" s="1187"/>
      <c r="AN94" s="1187"/>
      <c r="AO94" s="1188"/>
      <c r="AP94" s="1102"/>
      <c r="AQ94" s="1103"/>
      <c r="AR94" s="1103"/>
      <c r="AS94" s="1104"/>
      <c r="AT94" s="1102"/>
      <c r="AU94" s="1103"/>
      <c r="AV94" s="1103"/>
      <c r="AW94" s="1104"/>
      <c r="AX94" s="1102"/>
      <c r="AY94" s="1103"/>
      <c r="AZ94" s="1103"/>
      <c r="BA94" s="1103"/>
      <c r="BB94" s="1103"/>
      <c r="BC94" s="1106"/>
      <c r="BE94" s="1140"/>
      <c r="BF94" s="1141"/>
      <c r="BG94" s="1142"/>
      <c r="BH94" s="677"/>
      <c r="BI94" s="677"/>
      <c r="BJ94" s="677"/>
      <c r="BK94" s="676"/>
      <c r="BL94" s="677"/>
      <c r="BM94" s="677"/>
      <c r="BN94" s="677"/>
      <c r="BO94" s="677"/>
      <c r="BP94" s="677"/>
      <c r="BQ94" s="677"/>
      <c r="BR94" s="677"/>
      <c r="BS94" s="677"/>
      <c r="BT94" s="678"/>
      <c r="BU94" s="1080"/>
      <c r="BV94" s="1081"/>
      <c r="BW94" s="1082"/>
      <c r="BX94" s="1237"/>
      <c r="BY94" s="1238"/>
      <c r="BZ94" s="1238"/>
      <c r="CA94" s="1238"/>
      <c r="CB94" s="1238"/>
      <c r="CC94" s="1238"/>
      <c r="CD94" s="1238"/>
      <c r="CE94" s="1238"/>
      <c r="CF94" s="1238"/>
      <c r="CG94" s="1238"/>
      <c r="CH94" s="1238"/>
      <c r="CI94" s="981"/>
      <c r="CJ94" s="59"/>
      <c r="CK94" s="599" t="s">
        <v>313</v>
      </c>
      <c r="CL94" s="600"/>
      <c r="CM94" s="600"/>
      <c r="CN94" s="600"/>
      <c r="CO94" s="600"/>
      <c r="CP94" s="600"/>
      <c r="CQ94" s="601"/>
      <c r="CR94" s="551" t="str">
        <f>IF(不動産!D15="","",不動産!D15)</f>
        <v/>
      </c>
      <c r="CS94" s="552"/>
      <c r="CT94" s="553"/>
      <c r="CU94" s="1072" t="str">
        <f>IF(不動産!F15="","",不動産!F15)</f>
        <v/>
      </c>
      <c r="CV94" s="1073"/>
      <c r="CW94" s="1073"/>
      <c r="CX94" s="1073"/>
      <c r="CY94" s="1073"/>
      <c r="CZ94" s="1073"/>
      <c r="DA94" s="1073"/>
      <c r="DB94" s="1073"/>
      <c r="DC94" s="1214"/>
      <c r="DD94" s="1066" t="str">
        <f>IF(不動産!G15="","",不動産!G15)</f>
        <v/>
      </c>
      <c r="DE94" s="1067"/>
      <c r="DF94" s="1068"/>
      <c r="DG94" s="1072" t="str">
        <f>IF(不動産!H15="","",不動産!H15)</f>
        <v/>
      </c>
      <c r="DH94" s="1073"/>
      <c r="DI94" s="1073"/>
      <c r="DJ94" s="1073"/>
      <c r="DK94" s="1073"/>
      <c r="DL94" s="1073"/>
      <c r="DM94" s="1073"/>
      <c r="DN94" s="1073"/>
      <c r="DO94" s="1073"/>
      <c r="DP94" s="1113" t="s">
        <v>293</v>
      </c>
      <c r="DQ94" s="1114"/>
      <c r="DR94" s="1114"/>
      <c r="DS94" s="1114"/>
      <c r="DT94" s="1114"/>
      <c r="DU94" s="1114"/>
      <c r="DV94" s="1115"/>
      <c r="DW94" s="590" t="str">
        <f>IF(不動産!D25="","",不動産!D25)</f>
        <v/>
      </c>
      <c r="DX94" s="591"/>
      <c r="DY94" s="591"/>
      <c r="DZ94" s="591"/>
      <c r="EA94" s="591"/>
      <c r="EB94" s="591"/>
      <c r="EC94" s="591"/>
      <c r="ED94" s="591"/>
      <c r="EE94" s="591"/>
      <c r="EF94" s="591"/>
      <c r="EG94" s="592"/>
      <c r="EL94" s="554"/>
      <c r="EM94" s="555"/>
      <c r="EN94" s="555"/>
      <c r="EO94" s="555"/>
      <c r="EP94" s="555"/>
      <c r="EQ94" s="555"/>
      <c r="ER94" s="555"/>
      <c r="ES94" s="555"/>
      <c r="ET94" s="555"/>
      <c r="EU94" s="555"/>
      <c r="EV94" s="556"/>
      <c r="EW94" s="554"/>
      <c r="EX94" s="555"/>
      <c r="EY94" s="556"/>
      <c r="EZ94" s="563"/>
      <c r="FA94" s="564"/>
      <c r="FB94" s="564"/>
      <c r="FC94" s="564"/>
      <c r="FD94" s="564"/>
      <c r="FE94" s="565"/>
      <c r="FF94" s="554"/>
      <c r="FG94" s="555"/>
      <c r="FH94" s="555"/>
      <c r="FI94" s="556"/>
      <c r="FJ94" s="571"/>
      <c r="FK94" s="572"/>
      <c r="FL94" s="572"/>
      <c r="FM94" s="572"/>
      <c r="FN94" s="572"/>
      <c r="FO94" s="572"/>
      <c r="FP94" s="572"/>
      <c r="FQ94" s="572"/>
      <c r="FR94" s="572"/>
      <c r="FS94" s="1628"/>
    </row>
    <row r="95" spans="1:175" ht="4.3499999999999996" customHeight="1" x14ac:dyDescent="0.15">
      <c r="A95" s="1332" t="s">
        <v>195</v>
      </c>
      <c r="B95" s="1332"/>
      <c r="C95" s="1332"/>
      <c r="D95" s="1332"/>
      <c r="E95" s="1332"/>
      <c r="F95" s="12"/>
      <c r="G95" s="1335" t="s">
        <v>51</v>
      </c>
      <c r="H95" s="1336"/>
      <c r="I95" s="1336"/>
      <c r="J95" s="1336"/>
      <c r="K95" s="1336"/>
      <c r="L95" s="1336"/>
      <c r="M95" s="1337"/>
      <c r="N95" s="1341" t="str">
        <f>IF('配偶者（特別）控除'!C9="","",'配偶者（特別）控除'!C9)</f>
        <v/>
      </c>
      <c r="O95" s="1342"/>
      <c r="P95" s="1342"/>
      <c r="Q95" s="1342"/>
      <c r="R95" s="1342"/>
      <c r="S95" s="1342"/>
      <c r="T95" s="1342"/>
      <c r="U95" s="1342"/>
      <c r="V95" s="1342"/>
      <c r="W95" s="1342"/>
      <c r="X95" s="1342"/>
      <c r="Y95" s="1342"/>
      <c r="Z95" s="1342"/>
      <c r="AA95" s="1342"/>
      <c r="AB95" s="1342"/>
      <c r="AC95" s="1342"/>
      <c r="AD95" s="1342"/>
      <c r="AE95" s="1342"/>
      <c r="AF95" s="1342"/>
      <c r="AG95" s="1343"/>
      <c r="AH95" s="1287" t="str">
        <f>IF('配偶者（特別）控除'!C9="","",条件!C7)</f>
        <v/>
      </c>
      <c r="AI95" s="1288"/>
      <c r="AJ95" s="1288"/>
      <c r="AK95" s="1288"/>
      <c r="AL95" s="1288"/>
      <c r="AM95" s="1288"/>
      <c r="AN95" s="1288"/>
      <c r="AO95" s="1289"/>
      <c r="AP95" s="1750" t="str">
        <f>IF('配偶者（特別）控除'!C13="","",'配偶者（特別）控除'!C13)</f>
        <v/>
      </c>
      <c r="AQ95" s="1751"/>
      <c r="AR95" s="1751"/>
      <c r="AS95" s="1752"/>
      <c r="AT95" s="1730" t="str">
        <f>IF('配偶者（特別）控除'!C16="〇",'配偶者（特別）控除'!I16&amp;'配偶者（特別）控除'!M16,"")</f>
        <v/>
      </c>
      <c r="AU95" s="1731"/>
      <c r="AV95" s="1731"/>
      <c r="AW95" s="1732"/>
      <c r="AX95" s="1146" t="str">
        <f>IF('配偶者（特別）控除'!C11="","",'配偶者（特別）控除'!C11)</f>
        <v/>
      </c>
      <c r="AY95" s="1147"/>
      <c r="AZ95" s="1147"/>
      <c r="BA95" s="1147"/>
      <c r="BB95" s="1147"/>
      <c r="BC95" s="1148"/>
      <c r="BE95" s="1140"/>
      <c r="BF95" s="1141"/>
      <c r="BG95" s="1142"/>
      <c r="BH95" s="677"/>
      <c r="BI95" s="677"/>
      <c r="BJ95" s="677"/>
      <c r="BK95" s="679"/>
      <c r="BL95" s="680"/>
      <c r="BM95" s="680"/>
      <c r="BN95" s="680"/>
      <c r="BO95" s="680"/>
      <c r="BP95" s="680"/>
      <c r="BQ95" s="680"/>
      <c r="BR95" s="680"/>
      <c r="BS95" s="680"/>
      <c r="BT95" s="681"/>
      <c r="BU95" s="1080"/>
      <c r="BV95" s="1081"/>
      <c r="BW95" s="1082"/>
      <c r="BX95" s="1237"/>
      <c r="BY95" s="1238"/>
      <c r="BZ95" s="1238"/>
      <c r="CA95" s="1238"/>
      <c r="CB95" s="1238"/>
      <c r="CC95" s="1238"/>
      <c r="CD95" s="1238"/>
      <c r="CE95" s="1238"/>
      <c r="CF95" s="1238"/>
      <c r="CG95" s="1238"/>
      <c r="CH95" s="1238"/>
      <c r="CI95" s="981"/>
      <c r="CJ95" s="59"/>
      <c r="CK95" s="605"/>
      <c r="CL95" s="606"/>
      <c r="CM95" s="606"/>
      <c r="CN95" s="606"/>
      <c r="CO95" s="606"/>
      <c r="CP95" s="606"/>
      <c r="CQ95" s="607"/>
      <c r="CR95" s="557"/>
      <c r="CS95" s="558"/>
      <c r="CT95" s="559"/>
      <c r="CU95" s="1074"/>
      <c r="CV95" s="1075"/>
      <c r="CW95" s="1075"/>
      <c r="CX95" s="1075"/>
      <c r="CY95" s="1075"/>
      <c r="CZ95" s="1075"/>
      <c r="DA95" s="1075"/>
      <c r="DB95" s="1075"/>
      <c r="DC95" s="1215"/>
      <c r="DD95" s="1069"/>
      <c r="DE95" s="1070"/>
      <c r="DF95" s="1071"/>
      <c r="DG95" s="1074"/>
      <c r="DH95" s="1075"/>
      <c r="DI95" s="1075"/>
      <c r="DJ95" s="1075"/>
      <c r="DK95" s="1075"/>
      <c r="DL95" s="1075"/>
      <c r="DM95" s="1075"/>
      <c r="DN95" s="1075"/>
      <c r="DO95" s="1075"/>
      <c r="DP95" s="1119"/>
      <c r="DQ95" s="1120"/>
      <c r="DR95" s="1120"/>
      <c r="DS95" s="1120"/>
      <c r="DT95" s="1120"/>
      <c r="DU95" s="1120"/>
      <c r="DV95" s="1121"/>
      <c r="DW95" s="596"/>
      <c r="DX95" s="597"/>
      <c r="DY95" s="597"/>
      <c r="DZ95" s="597"/>
      <c r="EA95" s="597"/>
      <c r="EB95" s="597"/>
      <c r="EC95" s="597"/>
      <c r="ED95" s="597"/>
      <c r="EE95" s="597"/>
      <c r="EF95" s="597"/>
      <c r="EG95" s="598"/>
      <c r="EL95" s="554"/>
      <c r="EM95" s="555"/>
      <c r="EN95" s="555"/>
      <c r="EO95" s="555"/>
      <c r="EP95" s="555"/>
      <c r="EQ95" s="555"/>
      <c r="ER95" s="555"/>
      <c r="ES95" s="555"/>
      <c r="ET95" s="555"/>
      <c r="EU95" s="555"/>
      <c r="EV95" s="556"/>
      <c r="EW95" s="554"/>
      <c r="EX95" s="555"/>
      <c r="EY95" s="556"/>
      <c r="EZ95" s="563"/>
      <c r="FA95" s="564"/>
      <c r="FB95" s="564"/>
      <c r="FC95" s="564"/>
      <c r="FD95" s="564"/>
      <c r="FE95" s="565"/>
      <c r="FF95" s="554"/>
      <c r="FG95" s="555"/>
      <c r="FH95" s="555"/>
      <c r="FI95" s="556"/>
      <c r="FJ95" s="571"/>
      <c r="FK95" s="572"/>
      <c r="FL95" s="572"/>
      <c r="FM95" s="572"/>
      <c r="FN95" s="572"/>
      <c r="FO95" s="572"/>
      <c r="FP95" s="572"/>
      <c r="FQ95" s="572"/>
      <c r="FR95" s="572"/>
      <c r="FS95" s="1628"/>
    </row>
    <row r="96" spans="1:175" ht="4.5" customHeight="1" x14ac:dyDescent="0.15">
      <c r="A96" s="1332"/>
      <c r="B96" s="1332"/>
      <c r="C96" s="1332"/>
      <c r="D96" s="1332"/>
      <c r="E96" s="1332"/>
      <c r="F96" s="12"/>
      <c r="G96" s="1335"/>
      <c r="H96" s="1336"/>
      <c r="I96" s="1336"/>
      <c r="J96" s="1336"/>
      <c r="K96" s="1336"/>
      <c r="L96" s="1336"/>
      <c r="M96" s="1337"/>
      <c r="N96" s="1344"/>
      <c r="O96" s="1345"/>
      <c r="P96" s="1345"/>
      <c r="Q96" s="1345"/>
      <c r="R96" s="1345"/>
      <c r="S96" s="1345"/>
      <c r="T96" s="1345"/>
      <c r="U96" s="1345"/>
      <c r="V96" s="1345"/>
      <c r="W96" s="1345"/>
      <c r="X96" s="1345"/>
      <c r="Y96" s="1345"/>
      <c r="Z96" s="1345"/>
      <c r="AA96" s="1345"/>
      <c r="AB96" s="1345"/>
      <c r="AC96" s="1345"/>
      <c r="AD96" s="1345"/>
      <c r="AE96" s="1345"/>
      <c r="AF96" s="1345"/>
      <c r="AG96" s="1346"/>
      <c r="AH96" s="1290"/>
      <c r="AI96" s="1291"/>
      <c r="AJ96" s="1291"/>
      <c r="AK96" s="1291"/>
      <c r="AL96" s="1291"/>
      <c r="AM96" s="1291"/>
      <c r="AN96" s="1291"/>
      <c r="AO96" s="1292"/>
      <c r="AP96" s="1753"/>
      <c r="AQ96" s="1754"/>
      <c r="AR96" s="1754"/>
      <c r="AS96" s="1755"/>
      <c r="AT96" s="1733"/>
      <c r="AU96" s="1734"/>
      <c r="AV96" s="1734"/>
      <c r="AW96" s="1735"/>
      <c r="AX96" s="1149"/>
      <c r="AY96" s="1150"/>
      <c r="AZ96" s="1150"/>
      <c r="BA96" s="1150"/>
      <c r="BB96" s="1150"/>
      <c r="BC96" s="1151"/>
      <c r="BE96" s="1140"/>
      <c r="BF96" s="1141"/>
      <c r="BG96" s="1142"/>
      <c r="BH96" s="677" t="s">
        <v>31</v>
      </c>
      <c r="BI96" s="677"/>
      <c r="BJ96" s="677"/>
      <c r="BK96" s="1216" t="s">
        <v>33</v>
      </c>
      <c r="BL96" s="1217"/>
      <c r="BM96" s="1217"/>
      <c r="BN96" s="1217"/>
      <c r="BO96" s="1217"/>
      <c r="BP96" s="1217"/>
      <c r="BQ96" s="1217"/>
      <c r="BR96" s="1217"/>
      <c r="BS96" s="1217"/>
      <c r="BT96" s="1218"/>
      <c r="BU96" s="1080" t="s">
        <v>86</v>
      </c>
      <c r="BV96" s="1081"/>
      <c r="BW96" s="1082"/>
      <c r="BX96" s="1237" t="str">
        <f>IF(営業・農業!E11="農業",営業・農業!E55,"")</f>
        <v/>
      </c>
      <c r="BY96" s="1356"/>
      <c r="BZ96" s="1356"/>
      <c r="CA96" s="1356"/>
      <c r="CB96" s="1356"/>
      <c r="CC96" s="1356"/>
      <c r="CD96" s="1356"/>
      <c r="CE96" s="1356"/>
      <c r="CF96" s="1356"/>
      <c r="CG96" s="1356"/>
      <c r="CH96" s="1356"/>
      <c r="CI96" s="642"/>
      <c r="CJ96" s="60"/>
      <c r="CK96" s="682"/>
      <c r="CL96" s="683"/>
      <c r="CM96" s="683"/>
      <c r="CN96" s="683"/>
      <c r="CO96" s="683"/>
      <c r="CP96" s="683"/>
      <c r="CQ96" s="684"/>
      <c r="CR96" s="1304"/>
      <c r="CS96" s="1305"/>
      <c r="CT96" s="1306"/>
      <c r="CU96" s="1062"/>
      <c r="CV96" s="1063"/>
      <c r="CW96" s="1063"/>
      <c r="CX96" s="1063"/>
      <c r="CY96" s="1063"/>
      <c r="CZ96" s="1063"/>
      <c r="DA96" s="1063"/>
      <c r="DB96" s="1063"/>
      <c r="DC96" s="1219"/>
      <c r="DD96" s="1062"/>
      <c r="DE96" s="1063"/>
      <c r="DF96" s="1219"/>
      <c r="DG96" s="1062"/>
      <c r="DH96" s="1063"/>
      <c r="DI96" s="1063"/>
      <c r="DJ96" s="1063"/>
      <c r="DK96" s="1063"/>
      <c r="DL96" s="1063"/>
      <c r="DM96" s="1063"/>
      <c r="DN96" s="1063"/>
      <c r="DO96" s="1063"/>
      <c r="DP96" s="1113" t="s">
        <v>43</v>
      </c>
      <c r="DQ96" s="1114"/>
      <c r="DR96" s="1114"/>
      <c r="DS96" s="1114"/>
      <c r="DT96" s="1114"/>
      <c r="DU96" s="1114"/>
      <c r="DV96" s="1115"/>
      <c r="DW96" s="590" t="str">
        <f>IF(不動産!D26="","",不動産!D26)</f>
        <v/>
      </c>
      <c r="DX96" s="591"/>
      <c r="DY96" s="591"/>
      <c r="DZ96" s="591"/>
      <c r="EA96" s="591"/>
      <c r="EB96" s="591"/>
      <c r="EC96" s="591"/>
      <c r="ED96" s="591"/>
      <c r="EE96" s="591"/>
      <c r="EF96" s="591"/>
      <c r="EG96" s="592"/>
      <c r="EL96" s="557"/>
      <c r="EM96" s="558"/>
      <c r="EN96" s="558"/>
      <c r="EO96" s="558"/>
      <c r="EP96" s="558"/>
      <c r="EQ96" s="558"/>
      <c r="ER96" s="558"/>
      <c r="ES96" s="558"/>
      <c r="ET96" s="558"/>
      <c r="EU96" s="558"/>
      <c r="EV96" s="559"/>
      <c r="EW96" s="557"/>
      <c r="EX96" s="558"/>
      <c r="EY96" s="559"/>
      <c r="EZ96" s="566"/>
      <c r="FA96" s="567"/>
      <c r="FB96" s="567"/>
      <c r="FC96" s="567"/>
      <c r="FD96" s="567"/>
      <c r="FE96" s="568"/>
      <c r="FF96" s="557"/>
      <c r="FG96" s="558"/>
      <c r="FH96" s="558"/>
      <c r="FI96" s="559"/>
      <c r="FJ96" s="573"/>
      <c r="FK96" s="574"/>
      <c r="FL96" s="574"/>
      <c r="FM96" s="574"/>
      <c r="FN96" s="574"/>
      <c r="FO96" s="574"/>
      <c r="FP96" s="574"/>
      <c r="FQ96" s="574"/>
      <c r="FR96" s="574"/>
      <c r="FS96" s="1629"/>
    </row>
    <row r="97" spans="1:175" ht="3" customHeight="1" x14ac:dyDescent="0.15">
      <c r="A97" s="1332"/>
      <c r="B97" s="1332"/>
      <c r="C97" s="1332"/>
      <c r="D97" s="1332"/>
      <c r="E97" s="1332"/>
      <c r="F97" s="12"/>
      <c r="G97" s="1335"/>
      <c r="H97" s="1336"/>
      <c r="I97" s="1336"/>
      <c r="J97" s="1336"/>
      <c r="K97" s="1336"/>
      <c r="L97" s="1336"/>
      <c r="M97" s="1337"/>
      <c r="N97" s="1344"/>
      <c r="O97" s="1345"/>
      <c r="P97" s="1345"/>
      <c r="Q97" s="1345"/>
      <c r="R97" s="1345"/>
      <c r="S97" s="1345"/>
      <c r="T97" s="1345"/>
      <c r="U97" s="1345"/>
      <c r="V97" s="1345"/>
      <c r="W97" s="1345"/>
      <c r="X97" s="1345"/>
      <c r="Y97" s="1345"/>
      <c r="Z97" s="1345"/>
      <c r="AA97" s="1345"/>
      <c r="AB97" s="1345"/>
      <c r="AC97" s="1345"/>
      <c r="AD97" s="1345"/>
      <c r="AE97" s="1345"/>
      <c r="AF97" s="1345"/>
      <c r="AG97" s="1346"/>
      <c r="AH97" s="1290"/>
      <c r="AI97" s="1291"/>
      <c r="AJ97" s="1291"/>
      <c r="AK97" s="1291"/>
      <c r="AL97" s="1291"/>
      <c r="AM97" s="1291"/>
      <c r="AN97" s="1291"/>
      <c r="AO97" s="1292"/>
      <c r="AP97" s="1753"/>
      <c r="AQ97" s="1754"/>
      <c r="AR97" s="1754"/>
      <c r="AS97" s="1755"/>
      <c r="AT97" s="1733"/>
      <c r="AU97" s="1734"/>
      <c r="AV97" s="1734"/>
      <c r="AW97" s="1735"/>
      <c r="AX97" s="1149"/>
      <c r="AY97" s="1150"/>
      <c r="AZ97" s="1150"/>
      <c r="BA97" s="1150"/>
      <c r="BB97" s="1150"/>
      <c r="BC97" s="1151"/>
      <c r="BE97" s="1140"/>
      <c r="BF97" s="1141"/>
      <c r="BG97" s="1142"/>
      <c r="BH97" s="677"/>
      <c r="BI97" s="677"/>
      <c r="BJ97" s="677"/>
      <c r="BK97" s="1216"/>
      <c r="BL97" s="1217"/>
      <c r="BM97" s="1217"/>
      <c r="BN97" s="1217"/>
      <c r="BO97" s="1217"/>
      <c r="BP97" s="1217"/>
      <c r="BQ97" s="1217"/>
      <c r="BR97" s="1217"/>
      <c r="BS97" s="1217"/>
      <c r="BT97" s="1218"/>
      <c r="BU97" s="1080"/>
      <c r="BV97" s="1081"/>
      <c r="BW97" s="1082"/>
      <c r="BX97" s="1357"/>
      <c r="BY97" s="1356"/>
      <c r="BZ97" s="1356"/>
      <c r="CA97" s="1356"/>
      <c r="CB97" s="1356"/>
      <c r="CC97" s="1356"/>
      <c r="CD97" s="1356"/>
      <c r="CE97" s="1356"/>
      <c r="CF97" s="1356"/>
      <c r="CG97" s="1356"/>
      <c r="CH97" s="1356"/>
      <c r="CI97" s="642"/>
      <c r="CJ97" s="60"/>
      <c r="CK97" s="688"/>
      <c r="CL97" s="689"/>
      <c r="CM97" s="689"/>
      <c r="CN97" s="689"/>
      <c r="CO97" s="689"/>
      <c r="CP97" s="689"/>
      <c r="CQ97" s="690"/>
      <c r="CR97" s="1307"/>
      <c r="CS97" s="1308"/>
      <c r="CT97" s="1309"/>
      <c r="CU97" s="1064"/>
      <c r="CV97" s="1065"/>
      <c r="CW97" s="1065"/>
      <c r="CX97" s="1065"/>
      <c r="CY97" s="1065"/>
      <c r="CZ97" s="1065"/>
      <c r="DA97" s="1065"/>
      <c r="DB97" s="1065"/>
      <c r="DC97" s="1220"/>
      <c r="DD97" s="1064"/>
      <c r="DE97" s="1065"/>
      <c r="DF97" s="1220"/>
      <c r="DG97" s="1064"/>
      <c r="DH97" s="1065"/>
      <c r="DI97" s="1065"/>
      <c r="DJ97" s="1065"/>
      <c r="DK97" s="1065"/>
      <c r="DL97" s="1065"/>
      <c r="DM97" s="1065"/>
      <c r="DN97" s="1065"/>
      <c r="DO97" s="1065"/>
      <c r="DP97" s="1116"/>
      <c r="DQ97" s="1117"/>
      <c r="DR97" s="1117"/>
      <c r="DS97" s="1117"/>
      <c r="DT97" s="1117"/>
      <c r="DU97" s="1117"/>
      <c r="DV97" s="1118"/>
      <c r="DW97" s="593"/>
      <c r="DX97" s="594"/>
      <c r="DY97" s="594"/>
      <c r="DZ97" s="594"/>
      <c r="EA97" s="594"/>
      <c r="EB97" s="594"/>
      <c r="EC97" s="594"/>
      <c r="ED97" s="594"/>
      <c r="EE97" s="594"/>
      <c r="EF97" s="594"/>
      <c r="EG97" s="595"/>
      <c r="EL97" s="1759" t="s">
        <v>125</v>
      </c>
      <c r="EM97" s="1760"/>
      <c r="EN97" s="1760"/>
      <c r="EO97" s="1760"/>
      <c r="EP97" s="1760"/>
      <c r="EQ97" s="1760"/>
      <c r="ER97" s="1761"/>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69"/>
    </row>
    <row r="98" spans="1:175" ht="5.25" customHeight="1" x14ac:dyDescent="0.15">
      <c r="A98" s="1326" t="s">
        <v>196</v>
      </c>
      <c r="B98" s="1326"/>
      <c r="C98" s="1326"/>
      <c r="D98" s="1326"/>
      <c r="E98" s="1326"/>
      <c r="F98" s="12"/>
      <c r="G98" s="1335"/>
      <c r="H98" s="1336"/>
      <c r="I98" s="1336"/>
      <c r="J98" s="1336"/>
      <c r="K98" s="1336"/>
      <c r="L98" s="1336"/>
      <c r="M98" s="1337"/>
      <c r="N98" s="1344"/>
      <c r="O98" s="1345"/>
      <c r="P98" s="1345"/>
      <c r="Q98" s="1345"/>
      <c r="R98" s="1345"/>
      <c r="S98" s="1345"/>
      <c r="T98" s="1345"/>
      <c r="U98" s="1345"/>
      <c r="V98" s="1345"/>
      <c r="W98" s="1345"/>
      <c r="X98" s="1345"/>
      <c r="Y98" s="1345"/>
      <c r="Z98" s="1345"/>
      <c r="AA98" s="1345"/>
      <c r="AB98" s="1345"/>
      <c r="AC98" s="1345"/>
      <c r="AD98" s="1345"/>
      <c r="AE98" s="1345"/>
      <c r="AF98" s="1345"/>
      <c r="AG98" s="1346"/>
      <c r="AH98" s="1290"/>
      <c r="AI98" s="1291"/>
      <c r="AJ98" s="1291"/>
      <c r="AK98" s="1291"/>
      <c r="AL98" s="1291"/>
      <c r="AM98" s="1291"/>
      <c r="AN98" s="1291"/>
      <c r="AO98" s="1292"/>
      <c r="AP98" s="1753"/>
      <c r="AQ98" s="1754"/>
      <c r="AR98" s="1754"/>
      <c r="AS98" s="1755"/>
      <c r="AT98" s="1733"/>
      <c r="AU98" s="1734"/>
      <c r="AV98" s="1734"/>
      <c r="AW98" s="1735"/>
      <c r="AX98" s="1149"/>
      <c r="AY98" s="1150"/>
      <c r="AZ98" s="1150"/>
      <c r="BA98" s="1150"/>
      <c r="BB98" s="1150"/>
      <c r="BC98" s="1151"/>
      <c r="BE98" s="1140"/>
      <c r="BF98" s="1141"/>
      <c r="BG98" s="1142"/>
      <c r="BH98" s="677"/>
      <c r="BI98" s="677"/>
      <c r="BJ98" s="677"/>
      <c r="BK98" s="1216"/>
      <c r="BL98" s="1217"/>
      <c r="BM98" s="1217"/>
      <c r="BN98" s="1217"/>
      <c r="BO98" s="1217"/>
      <c r="BP98" s="1217"/>
      <c r="BQ98" s="1217"/>
      <c r="BR98" s="1217"/>
      <c r="BS98" s="1217"/>
      <c r="BT98" s="1218"/>
      <c r="BU98" s="1080"/>
      <c r="BV98" s="1081"/>
      <c r="BW98" s="1082"/>
      <c r="BX98" s="1357"/>
      <c r="BY98" s="1356"/>
      <c r="BZ98" s="1356"/>
      <c r="CA98" s="1356"/>
      <c r="CB98" s="1356"/>
      <c r="CC98" s="1356"/>
      <c r="CD98" s="1356"/>
      <c r="CE98" s="1356"/>
      <c r="CF98" s="1356"/>
      <c r="CG98" s="1356"/>
      <c r="CH98" s="1356"/>
      <c r="CI98" s="642"/>
      <c r="CJ98" s="60"/>
      <c r="CK98" s="685"/>
      <c r="CL98" s="686"/>
      <c r="CM98" s="686"/>
      <c r="CN98" s="686"/>
      <c r="CO98" s="686"/>
      <c r="CP98" s="686"/>
      <c r="CQ98" s="687"/>
      <c r="CR98" s="1310"/>
      <c r="CS98" s="1311"/>
      <c r="CT98" s="1312"/>
      <c r="CU98" s="1221"/>
      <c r="CV98" s="1222"/>
      <c r="CW98" s="1222"/>
      <c r="CX98" s="1222"/>
      <c r="CY98" s="1222"/>
      <c r="CZ98" s="1222"/>
      <c r="DA98" s="1222"/>
      <c r="DB98" s="1222"/>
      <c r="DC98" s="1223"/>
      <c r="DD98" s="1221"/>
      <c r="DE98" s="1222"/>
      <c r="DF98" s="1223"/>
      <c r="DG98" s="1221"/>
      <c r="DH98" s="1222"/>
      <c r="DI98" s="1222"/>
      <c r="DJ98" s="1222"/>
      <c r="DK98" s="1222"/>
      <c r="DL98" s="1222"/>
      <c r="DM98" s="1222"/>
      <c r="DN98" s="1222"/>
      <c r="DO98" s="1222"/>
      <c r="DP98" s="1119"/>
      <c r="DQ98" s="1120"/>
      <c r="DR98" s="1120"/>
      <c r="DS98" s="1120"/>
      <c r="DT98" s="1120"/>
      <c r="DU98" s="1120"/>
      <c r="DV98" s="1121"/>
      <c r="DW98" s="596"/>
      <c r="DX98" s="597"/>
      <c r="DY98" s="597"/>
      <c r="DZ98" s="597"/>
      <c r="EA98" s="597"/>
      <c r="EB98" s="597"/>
      <c r="EC98" s="597"/>
      <c r="ED98" s="597"/>
      <c r="EE98" s="597"/>
      <c r="EF98" s="597"/>
      <c r="EG98" s="598"/>
      <c r="EL98" s="1762"/>
      <c r="EM98" s="1763"/>
      <c r="EN98" s="1763"/>
      <c r="EO98" s="1763"/>
      <c r="EP98" s="1763"/>
      <c r="EQ98" s="1763"/>
      <c r="ER98" s="1764"/>
      <c r="ES98" s="19"/>
      <c r="ET98" s="19"/>
      <c r="EU98" s="19"/>
      <c r="EV98" s="19"/>
      <c r="EW98" s="19"/>
      <c r="EX98" s="19"/>
      <c r="EY98" s="19"/>
      <c r="EZ98" s="19"/>
      <c r="FA98" s="19"/>
      <c r="FB98" s="19"/>
      <c r="FC98" s="19"/>
      <c r="FD98" s="19"/>
      <c r="FE98" s="19"/>
      <c r="FF98" s="19"/>
      <c r="FG98" s="19"/>
      <c r="FH98" s="19"/>
      <c r="FI98" s="19"/>
      <c r="FJ98" s="19"/>
      <c r="FK98" s="19"/>
      <c r="FL98" s="19"/>
      <c r="FM98" s="19"/>
      <c r="FN98" s="19"/>
      <c r="FO98" s="19"/>
      <c r="FP98" s="19"/>
      <c r="FQ98" s="19"/>
      <c r="FR98" s="19"/>
      <c r="FS98" s="52"/>
    </row>
    <row r="99" spans="1:175" ht="4.5" customHeight="1" x14ac:dyDescent="0.15">
      <c r="A99" s="1326"/>
      <c r="B99" s="1326"/>
      <c r="C99" s="1326"/>
      <c r="D99" s="1326"/>
      <c r="E99" s="1326"/>
      <c r="F99" s="12"/>
      <c r="G99" s="1335"/>
      <c r="H99" s="1336"/>
      <c r="I99" s="1336"/>
      <c r="J99" s="1336"/>
      <c r="K99" s="1336"/>
      <c r="L99" s="1336"/>
      <c r="M99" s="1337"/>
      <c r="N99" s="1344"/>
      <c r="O99" s="1345"/>
      <c r="P99" s="1345"/>
      <c r="Q99" s="1345"/>
      <c r="R99" s="1345"/>
      <c r="S99" s="1345"/>
      <c r="T99" s="1345"/>
      <c r="U99" s="1345"/>
      <c r="V99" s="1345"/>
      <c r="W99" s="1345"/>
      <c r="X99" s="1345"/>
      <c r="Y99" s="1345"/>
      <c r="Z99" s="1345"/>
      <c r="AA99" s="1345"/>
      <c r="AB99" s="1345"/>
      <c r="AC99" s="1345"/>
      <c r="AD99" s="1345"/>
      <c r="AE99" s="1345"/>
      <c r="AF99" s="1345"/>
      <c r="AG99" s="1346"/>
      <c r="AH99" s="1290"/>
      <c r="AI99" s="1291"/>
      <c r="AJ99" s="1291"/>
      <c r="AK99" s="1291"/>
      <c r="AL99" s="1291"/>
      <c r="AM99" s="1291"/>
      <c r="AN99" s="1291"/>
      <c r="AO99" s="1292"/>
      <c r="AP99" s="1753"/>
      <c r="AQ99" s="1754"/>
      <c r="AR99" s="1754"/>
      <c r="AS99" s="1755"/>
      <c r="AT99" s="1733"/>
      <c r="AU99" s="1734"/>
      <c r="AV99" s="1734"/>
      <c r="AW99" s="1735"/>
      <c r="AX99" s="1149"/>
      <c r="AY99" s="1150"/>
      <c r="AZ99" s="1150"/>
      <c r="BA99" s="1150"/>
      <c r="BB99" s="1150"/>
      <c r="BC99" s="1151"/>
      <c r="BE99" s="1140"/>
      <c r="BF99" s="1141"/>
      <c r="BG99" s="1142"/>
      <c r="BH99" s="677"/>
      <c r="BI99" s="677"/>
      <c r="BJ99" s="677"/>
      <c r="BK99" s="1216"/>
      <c r="BL99" s="1217"/>
      <c r="BM99" s="1217"/>
      <c r="BN99" s="1217"/>
      <c r="BO99" s="1217"/>
      <c r="BP99" s="1217"/>
      <c r="BQ99" s="1217"/>
      <c r="BR99" s="1217"/>
      <c r="BS99" s="1217"/>
      <c r="BT99" s="1218"/>
      <c r="BU99" s="1080"/>
      <c r="BV99" s="1081"/>
      <c r="BW99" s="1082"/>
      <c r="BX99" s="1357"/>
      <c r="BY99" s="1356"/>
      <c r="BZ99" s="1356"/>
      <c r="CA99" s="1356"/>
      <c r="CB99" s="1356"/>
      <c r="CC99" s="1356"/>
      <c r="CD99" s="1356"/>
      <c r="CE99" s="1356"/>
      <c r="CF99" s="1356"/>
      <c r="CG99" s="1356"/>
      <c r="CH99" s="1356"/>
      <c r="CI99" s="642"/>
      <c r="CJ99" s="60"/>
      <c r="CK99" s="682"/>
      <c r="CL99" s="683"/>
      <c r="CM99" s="683"/>
      <c r="CN99" s="683"/>
      <c r="CO99" s="683"/>
      <c r="CP99" s="683"/>
      <c r="CQ99" s="684"/>
      <c r="CR99" s="1304"/>
      <c r="CS99" s="1305"/>
      <c r="CT99" s="1306"/>
      <c r="CU99" s="1062"/>
      <c r="CV99" s="1063"/>
      <c r="CW99" s="1063"/>
      <c r="CX99" s="1063"/>
      <c r="CY99" s="1063"/>
      <c r="CZ99" s="1063"/>
      <c r="DA99" s="1063"/>
      <c r="DB99" s="1063"/>
      <c r="DC99" s="1219"/>
      <c r="DD99" s="1062"/>
      <c r="DE99" s="1063"/>
      <c r="DF99" s="1219"/>
      <c r="DG99" s="1062"/>
      <c r="DH99" s="1063"/>
      <c r="DI99" s="1063"/>
      <c r="DJ99" s="1063"/>
      <c r="DK99" s="1063"/>
      <c r="DL99" s="1063"/>
      <c r="DM99" s="1063"/>
      <c r="DN99" s="1063"/>
      <c r="DO99" s="1063"/>
      <c r="DP99" s="1113" t="s">
        <v>297</v>
      </c>
      <c r="DQ99" s="1114"/>
      <c r="DR99" s="1114"/>
      <c r="DS99" s="1114"/>
      <c r="DT99" s="1114"/>
      <c r="DU99" s="1114"/>
      <c r="DV99" s="1115"/>
      <c r="DW99" s="590" t="str">
        <f>IF(不動産!D27="","",不動産!D27)</f>
        <v/>
      </c>
      <c r="DX99" s="591"/>
      <c r="DY99" s="591"/>
      <c r="DZ99" s="591"/>
      <c r="EA99" s="591"/>
      <c r="EB99" s="591"/>
      <c r="EC99" s="591"/>
      <c r="ED99" s="591"/>
      <c r="EE99" s="591"/>
      <c r="EF99" s="591"/>
      <c r="EG99" s="592"/>
      <c r="EL99" s="1797" t="s">
        <v>350</v>
      </c>
      <c r="EM99" s="1798"/>
      <c r="EN99" s="1798"/>
      <c r="EO99" s="1798"/>
      <c r="EP99" s="1798"/>
      <c r="EQ99" s="1798"/>
      <c r="ER99" s="1798"/>
      <c r="ES99" s="1798"/>
      <c r="ET99" s="1798"/>
      <c r="EU99" s="1798"/>
      <c r="EV99" s="1798"/>
      <c r="EW99" s="1798"/>
      <c r="EX99" s="1798"/>
      <c r="EY99" s="1798"/>
      <c r="EZ99" s="1798"/>
      <c r="FA99" s="1798"/>
      <c r="FB99" s="1798"/>
      <c r="FC99" s="1798"/>
      <c r="FD99" s="1798"/>
      <c r="FE99" s="1798"/>
      <c r="FF99" s="1798"/>
      <c r="FG99" s="1798"/>
      <c r="FH99" s="1798"/>
      <c r="FI99" s="1798"/>
      <c r="FJ99" s="1798"/>
      <c r="FK99" s="1798"/>
      <c r="FL99" s="1798"/>
      <c r="FM99" s="1798"/>
      <c r="FN99" s="1798"/>
      <c r="FO99" s="1798"/>
      <c r="FP99" s="1798"/>
      <c r="FQ99" s="1798"/>
      <c r="FR99" s="1798"/>
      <c r="FS99" s="1799"/>
    </row>
    <row r="100" spans="1:175" ht="4.3499999999999996" customHeight="1" x14ac:dyDescent="0.15">
      <c r="A100" s="1326"/>
      <c r="B100" s="1326"/>
      <c r="C100" s="1326"/>
      <c r="D100" s="1326"/>
      <c r="E100" s="1326"/>
      <c r="F100" s="12"/>
      <c r="G100" s="1335"/>
      <c r="H100" s="1336"/>
      <c r="I100" s="1336"/>
      <c r="J100" s="1336"/>
      <c r="K100" s="1336"/>
      <c r="L100" s="1336"/>
      <c r="M100" s="1337"/>
      <c r="N100" s="1344"/>
      <c r="O100" s="1345"/>
      <c r="P100" s="1345"/>
      <c r="Q100" s="1345"/>
      <c r="R100" s="1345"/>
      <c r="S100" s="1345"/>
      <c r="T100" s="1345"/>
      <c r="U100" s="1345"/>
      <c r="V100" s="1345"/>
      <c r="W100" s="1345"/>
      <c r="X100" s="1345"/>
      <c r="Y100" s="1345"/>
      <c r="Z100" s="1345"/>
      <c r="AA100" s="1345"/>
      <c r="AB100" s="1345"/>
      <c r="AC100" s="1345"/>
      <c r="AD100" s="1345"/>
      <c r="AE100" s="1345"/>
      <c r="AF100" s="1345"/>
      <c r="AG100" s="1346"/>
      <c r="AH100" s="1290"/>
      <c r="AI100" s="1291"/>
      <c r="AJ100" s="1291"/>
      <c r="AK100" s="1291"/>
      <c r="AL100" s="1291"/>
      <c r="AM100" s="1291"/>
      <c r="AN100" s="1291"/>
      <c r="AO100" s="1292"/>
      <c r="AP100" s="1753"/>
      <c r="AQ100" s="1754"/>
      <c r="AR100" s="1754"/>
      <c r="AS100" s="1755"/>
      <c r="AT100" s="1733"/>
      <c r="AU100" s="1734"/>
      <c r="AV100" s="1734"/>
      <c r="AW100" s="1735"/>
      <c r="AX100" s="1149"/>
      <c r="AY100" s="1150"/>
      <c r="AZ100" s="1150"/>
      <c r="BA100" s="1150"/>
      <c r="BB100" s="1150"/>
      <c r="BC100" s="1151"/>
      <c r="BE100" s="1140"/>
      <c r="BF100" s="1141"/>
      <c r="BG100" s="1142"/>
      <c r="BH100" s="1313" t="s">
        <v>37</v>
      </c>
      <c r="BI100" s="1314"/>
      <c r="BJ100" s="1315"/>
      <c r="BK100" s="1315"/>
      <c r="BL100" s="1315"/>
      <c r="BM100" s="1315"/>
      <c r="BN100" s="1315"/>
      <c r="BO100" s="1315"/>
      <c r="BP100" s="1315"/>
      <c r="BQ100" s="1315"/>
      <c r="BR100" s="1315"/>
      <c r="BS100" s="1315"/>
      <c r="BT100" s="1316"/>
      <c r="BU100" s="1080" t="s">
        <v>88</v>
      </c>
      <c r="BV100" s="1081"/>
      <c r="BW100" s="1082"/>
      <c r="BX100" s="1237">
        <f>IF(不動産!E32="","",不動産!E32)</f>
        <v>0</v>
      </c>
      <c r="BY100" s="1356"/>
      <c r="BZ100" s="1356"/>
      <c r="CA100" s="1356"/>
      <c r="CB100" s="1356"/>
      <c r="CC100" s="1356"/>
      <c r="CD100" s="1356"/>
      <c r="CE100" s="1356"/>
      <c r="CF100" s="1356"/>
      <c r="CG100" s="1356"/>
      <c r="CH100" s="1356"/>
      <c r="CI100" s="642"/>
      <c r="CJ100" s="60"/>
      <c r="CK100" s="688"/>
      <c r="CL100" s="689"/>
      <c r="CM100" s="689"/>
      <c r="CN100" s="689"/>
      <c r="CO100" s="689"/>
      <c r="CP100" s="689"/>
      <c r="CQ100" s="690"/>
      <c r="CR100" s="1307"/>
      <c r="CS100" s="1308"/>
      <c r="CT100" s="1309"/>
      <c r="CU100" s="1064"/>
      <c r="CV100" s="1065"/>
      <c r="CW100" s="1065"/>
      <c r="CX100" s="1065"/>
      <c r="CY100" s="1065"/>
      <c r="CZ100" s="1065"/>
      <c r="DA100" s="1065"/>
      <c r="DB100" s="1065"/>
      <c r="DC100" s="1220"/>
      <c r="DD100" s="1064"/>
      <c r="DE100" s="1065"/>
      <c r="DF100" s="1220"/>
      <c r="DG100" s="1064"/>
      <c r="DH100" s="1065"/>
      <c r="DI100" s="1065"/>
      <c r="DJ100" s="1065"/>
      <c r="DK100" s="1065"/>
      <c r="DL100" s="1065"/>
      <c r="DM100" s="1065"/>
      <c r="DN100" s="1065"/>
      <c r="DO100" s="1065"/>
      <c r="DP100" s="1116"/>
      <c r="DQ100" s="1117"/>
      <c r="DR100" s="1117"/>
      <c r="DS100" s="1117"/>
      <c r="DT100" s="1117"/>
      <c r="DU100" s="1117"/>
      <c r="DV100" s="1118"/>
      <c r="DW100" s="593"/>
      <c r="DX100" s="594"/>
      <c r="DY100" s="594"/>
      <c r="DZ100" s="594"/>
      <c r="EA100" s="594"/>
      <c r="EB100" s="594"/>
      <c r="EC100" s="594"/>
      <c r="ED100" s="594"/>
      <c r="EE100" s="594"/>
      <c r="EF100" s="594"/>
      <c r="EG100" s="595"/>
      <c r="EL100" s="1800"/>
      <c r="EM100" s="1801"/>
      <c r="EN100" s="1801"/>
      <c r="EO100" s="1801"/>
      <c r="EP100" s="1801"/>
      <c r="EQ100" s="1801"/>
      <c r="ER100" s="1801"/>
      <c r="ES100" s="1801"/>
      <c r="ET100" s="1801"/>
      <c r="EU100" s="1801"/>
      <c r="EV100" s="1801"/>
      <c r="EW100" s="1801"/>
      <c r="EX100" s="1801"/>
      <c r="EY100" s="1801"/>
      <c r="EZ100" s="1801"/>
      <c r="FA100" s="1801"/>
      <c r="FB100" s="1801"/>
      <c r="FC100" s="1801"/>
      <c r="FD100" s="1801"/>
      <c r="FE100" s="1801"/>
      <c r="FF100" s="1801"/>
      <c r="FG100" s="1801"/>
      <c r="FH100" s="1801"/>
      <c r="FI100" s="1801"/>
      <c r="FJ100" s="1801"/>
      <c r="FK100" s="1801"/>
      <c r="FL100" s="1801"/>
      <c r="FM100" s="1801"/>
      <c r="FN100" s="1801"/>
      <c r="FO100" s="1801"/>
      <c r="FP100" s="1801"/>
      <c r="FQ100" s="1801"/>
      <c r="FR100" s="1801"/>
      <c r="FS100" s="1802"/>
    </row>
    <row r="101" spans="1:175" ht="4.3499999999999996" customHeight="1" thickBot="1" x14ac:dyDescent="0.2">
      <c r="F101" s="12"/>
      <c r="G101" s="1335"/>
      <c r="H101" s="1336"/>
      <c r="I101" s="1336"/>
      <c r="J101" s="1336"/>
      <c r="K101" s="1336"/>
      <c r="L101" s="1336"/>
      <c r="M101" s="1337"/>
      <c r="N101" s="1347"/>
      <c r="O101" s="1348"/>
      <c r="P101" s="1348"/>
      <c r="Q101" s="1348"/>
      <c r="R101" s="1348"/>
      <c r="S101" s="1348"/>
      <c r="T101" s="1348"/>
      <c r="U101" s="1348"/>
      <c r="V101" s="1348"/>
      <c r="W101" s="1348"/>
      <c r="X101" s="1348"/>
      <c r="Y101" s="1348"/>
      <c r="Z101" s="1348"/>
      <c r="AA101" s="1348"/>
      <c r="AB101" s="1348"/>
      <c r="AC101" s="1348"/>
      <c r="AD101" s="1348"/>
      <c r="AE101" s="1348"/>
      <c r="AF101" s="1348"/>
      <c r="AG101" s="1349"/>
      <c r="AH101" s="1290"/>
      <c r="AI101" s="1291"/>
      <c r="AJ101" s="1291"/>
      <c r="AK101" s="1291"/>
      <c r="AL101" s="1291"/>
      <c r="AM101" s="1291"/>
      <c r="AN101" s="1291"/>
      <c r="AO101" s="1292"/>
      <c r="AP101" s="1753"/>
      <c r="AQ101" s="1754"/>
      <c r="AR101" s="1754"/>
      <c r="AS101" s="1755"/>
      <c r="AT101" s="1733"/>
      <c r="AU101" s="1734"/>
      <c r="AV101" s="1734"/>
      <c r="AW101" s="1735"/>
      <c r="AX101" s="328"/>
      <c r="AY101" s="329"/>
      <c r="AZ101" s="329"/>
      <c r="BA101" s="329"/>
      <c r="BB101" s="40"/>
      <c r="BC101" s="47"/>
      <c r="BE101" s="1140"/>
      <c r="BF101" s="1141"/>
      <c r="BG101" s="1142"/>
      <c r="BH101" s="1313"/>
      <c r="BI101" s="1314"/>
      <c r="BJ101" s="1315"/>
      <c r="BK101" s="1315"/>
      <c r="BL101" s="1315"/>
      <c r="BM101" s="1315"/>
      <c r="BN101" s="1315"/>
      <c r="BO101" s="1315"/>
      <c r="BP101" s="1315"/>
      <c r="BQ101" s="1315"/>
      <c r="BR101" s="1315"/>
      <c r="BS101" s="1315"/>
      <c r="BT101" s="1316"/>
      <c r="BU101" s="1080"/>
      <c r="BV101" s="1081"/>
      <c r="BW101" s="1082"/>
      <c r="BX101" s="1357"/>
      <c r="BY101" s="1356"/>
      <c r="BZ101" s="1356"/>
      <c r="CA101" s="1356"/>
      <c r="CB101" s="1356"/>
      <c r="CC101" s="1356"/>
      <c r="CD101" s="1356"/>
      <c r="CE101" s="1356"/>
      <c r="CF101" s="1356"/>
      <c r="CG101" s="1356"/>
      <c r="CH101" s="1356"/>
      <c r="CI101" s="642"/>
      <c r="CJ101" s="60"/>
      <c r="CK101" s="685"/>
      <c r="CL101" s="686"/>
      <c r="CM101" s="686"/>
      <c r="CN101" s="686"/>
      <c r="CO101" s="686"/>
      <c r="CP101" s="686"/>
      <c r="CQ101" s="687"/>
      <c r="CR101" s="1310"/>
      <c r="CS101" s="1311"/>
      <c r="CT101" s="1312"/>
      <c r="CU101" s="1221"/>
      <c r="CV101" s="1222"/>
      <c r="CW101" s="1222"/>
      <c r="CX101" s="1222"/>
      <c r="CY101" s="1222"/>
      <c r="CZ101" s="1222"/>
      <c r="DA101" s="1222"/>
      <c r="DB101" s="1222"/>
      <c r="DC101" s="1223"/>
      <c r="DD101" s="1064"/>
      <c r="DE101" s="1065"/>
      <c r="DF101" s="1220"/>
      <c r="DG101" s="1064"/>
      <c r="DH101" s="1065"/>
      <c r="DI101" s="1065"/>
      <c r="DJ101" s="1065"/>
      <c r="DK101" s="1065"/>
      <c r="DL101" s="1065"/>
      <c r="DM101" s="1065"/>
      <c r="DN101" s="1065"/>
      <c r="DO101" s="1065"/>
      <c r="DP101" s="1119"/>
      <c r="DQ101" s="1120"/>
      <c r="DR101" s="1120"/>
      <c r="DS101" s="1120"/>
      <c r="DT101" s="1120"/>
      <c r="DU101" s="1120"/>
      <c r="DV101" s="1121"/>
      <c r="DW101" s="596"/>
      <c r="DX101" s="597"/>
      <c r="DY101" s="597"/>
      <c r="DZ101" s="597"/>
      <c r="EA101" s="597"/>
      <c r="EB101" s="597"/>
      <c r="EC101" s="597"/>
      <c r="ED101" s="597"/>
      <c r="EE101" s="597"/>
      <c r="EF101" s="597"/>
      <c r="EG101" s="598"/>
      <c r="EL101" s="1800"/>
      <c r="EM101" s="1801"/>
      <c r="EN101" s="1801"/>
      <c r="EO101" s="1801"/>
      <c r="EP101" s="1801"/>
      <c r="EQ101" s="1801"/>
      <c r="ER101" s="1801"/>
      <c r="ES101" s="1801"/>
      <c r="ET101" s="1801"/>
      <c r="EU101" s="1801"/>
      <c r="EV101" s="1801"/>
      <c r="EW101" s="1801"/>
      <c r="EX101" s="1801"/>
      <c r="EY101" s="1801"/>
      <c r="EZ101" s="1801"/>
      <c r="FA101" s="1801"/>
      <c r="FB101" s="1801"/>
      <c r="FC101" s="1801"/>
      <c r="FD101" s="1801"/>
      <c r="FE101" s="1801"/>
      <c r="FF101" s="1801"/>
      <c r="FG101" s="1801"/>
      <c r="FH101" s="1801"/>
      <c r="FI101" s="1801"/>
      <c r="FJ101" s="1801"/>
      <c r="FK101" s="1801"/>
      <c r="FL101" s="1801"/>
      <c r="FM101" s="1801"/>
      <c r="FN101" s="1801"/>
      <c r="FO101" s="1801"/>
      <c r="FP101" s="1801"/>
      <c r="FQ101" s="1801"/>
      <c r="FR101" s="1801"/>
      <c r="FS101" s="1802"/>
    </row>
    <row r="102" spans="1:175" ht="4.3499999999999996" customHeight="1" x14ac:dyDescent="0.15">
      <c r="A102" s="1332" t="s">
        <v>197</v>
      </c>
      <c r="B102" s="1332"/>
      <c r="C102" s="1332"/>
      <c r="D102" s="1332"/>
      <c r="E102" s="1332"/>
      <c r="F102" s="12"/>
      <c r="G102" s="1335"/>
      <c r="H102" s="1336"/>
      <c r="I102" s="1336"/>
      <c r="J102" s="1336"/>
      <c r="K102" s="1336"/>
      <c r="L102" s="1336"/>
      <c r="M102" s="1337"/>
      <c r="N102" s="1257" t="s">
        <v>125</v>
      </c>
      <c r="O102" s="1258"/>
      <c r="P102" s="1258"/>
      <c r="Q102" s="1258"/>
      <c r="R102" s="1259"/>
      <c r="S102" s="1278" t="str">
        <f>IF('配偶者（特別）控除'!C12="","",ASC('配偶者（特別）控除'!C12))</f>
        <v/>
      </c>
      <c r="T102" s="1279"/>
      <c r="U102" s="1279"/>
      <c r="V102" s="1279"/>
      <c r="W102" s="1279"/>
      <c r="X102" s="1279"/>
      <c r="Y102" s="1279"/>
      <c r="Z102" s="1279"/>
      <c r="AA102" s="1279"/>
      <c r="AB102" s="1279"/>
      <c r="AC102" s="1279"/>
      <c r="AD102" s="1279"/>
      <c r="AE102" s="1279"/>
      <c r="AF102" s="1279"/>
      <c r="AG102" s="1280"/>
      <c r="AH102" s="1290"/>
      <c r="AI102" s="1291"/>
      <c r="AJ102" s="1291"/>
      <c r="AK102" s="1291"/>
      <c r="AL102" s="1291"/>
      <c r="AM102" s="1291"/>
      <c r="AN102" s="1291"/>
      <c r="AO102" s="1292"/>
      <c r="AP102" s="1753"/>
      <c r="AQ102" s="1754"/>
      <c r="AR102" s="1754"/>
      <c r="AS102" s="1755"/>
      <c r="AT102" s="1272" t="s">
        <v>704</v>
      </c>
      <c r="AU102" s="1273"/>
      <c r="AV102" s="1273"/>
      <c r="AW102" s="1274"/>
      <c r="AX102" s="328"/>
      <c r="AY102" s="329"/>
      <c r="AZ102" s="329"/>
      <c r="BA102" s="329"/>
      <c r="BB102" s="689" t="s">
        <v>214</v>
      </c>
      <c r="BC102" s="1333"/>
      <c r="BE102" s="1140"/>
      <c r="BF102" s="1141"/>
      <c r="BG102" s="1142"/>
      <c r="BH102" s="1313"/>
      <c r="BI102" s="1314"/>
      <c r="BJ102" s="1315"/>
      <c r="BK102" s="1315"/>
      <c r="BL102" s="1315"/>
      <c r="BM102" s="1315"/>
      <c r="BN102" s="1315"/>
      <c r="BO102" s="1315"/>
      <c r="BP102" s="1315"/>
      <c r="BQ102" s="1315"/>
      <c r="BR102" s="1315"/>
      <c r="BS102" s="1315"/>
      <c r="BT102" s="1316"/>
      <c r="BU102" s="1080"/>
      <c r="BV102" s="1081"/>
      <c r="BW102" s="1082"/>
      <c r="BX102" s="1357"/>
      <c r="BY102" s="1356"/>
      <c r="BZ102" s="1356"/>
      <c r="CA102" s="1356"/>
      <c r="CB102" s="1356"/>
      <c r="CC102" s="1356"/>
      <c r="CD102" s="1356"/>
      <c r="CE102" s="1356"/>
      <c r="CF102" s="1356"/>
      <c r="CG102" s="1356"/>
      <c r="CH102" s="1356"/>
      <c r="CI102" s="642"/>
      <c r="CJ102" s="60"/>
      <c r="CK102" s="682" t="s">
        <v>264</v>
      </c>
      <c r="CL102" s="683"/>
      <c r="CM102" s="683"/>
      <c r="CN102" s="683"/>
      <c r="CO102" s="683"/>
      <c r="CP102" s="683"/>
      <c r="CQ102" s="683"/>
      <c r="CR102" s="683"/>
      <c r="CS102" s="683"/>
      <c r="CT102" s="683"/>
      <c r="CU102" s="683"/>
      <c r="CV102" s="683"/>
      <c r="CW102" s="683"/>
      <c r="CX102" s="683"/>
      <c r="CY102" s="683"/>
      <c r="CZ102" s="683"/>
      <c r="DA102" s="683"/>
      <c r="DB102" s="683"/>
      <c r="DC102" s="683"/>
      <c r="DD102" s="1350" t="s">
        <v>219</v>
      </c>
      <c r="DE102" s="1351"/>
      <c r="DF102" s="1200">
        <f>IF(不動産!H16="","",不動産!H16)</f>
        <v>0</v>
      </c>
      <c r="DG102" s="1200"/>
      <c r="DH102" s="1200"/>
      <c r="DI102" s="1200"/>
      <c r="DJ102" s="1200"/>
      <c r="DK102" s="1200"/>
      <c r="DL102" s="1200"/>
      <c r="DM102" s="1200"/>
      <c r="DN102" s="1200"/>
      <c r="DO102" s="1200"/>
      <c r="DP102" s="1727" t="str">
        <f>IF(不動産!C28="","",不動産!C28)</f>
        <v/>
      </c>
      <c r="DQ102" s="1305"/>
      <c r="DR102" s="1305"/>
      <c r="DS102" s="1305"/>
      <c r="DT102" s="1305"/>
      <c r="DU102" s="1305"/>
      <c r="DV102" s="1306"/>
      <c r="DW102" s="590" t="str">
        <f>IF(不動産!D28="","",不動産!D28)</f>
        <v/>
      </c>
      <c r="DX102" s="591"/>
      <c r="DY102" s="591"/>
      <c r="DZ102" s="591"/>
      <c r="EA102" s="591"/>
      <c r="EB102" s="591"/>
      <c r="EC102" s="591"/>
      <c r="ED102" s="591"/>
      <c r="EE102" s="591"/>
      <c r="EF102" s="591"/>
      <c r="EG102" s="592"/>
      <c r="EL102" s="1800"/>
      <c r="EM102" s="1801"/>
      <c r="EN102" s="1801"/>
      <c r="EO102" s="1801"/>
      <c r="EP102" s="1801"/>
      <c r="EQ102" s="1801"/>
      <c r="ER102" s="1801"/>
      <c r="ES102" s="1801"/>
      <c r="ET102" s="1801"/>
      <c r="EU102" s="1801"/>
      <c r="EV102" s="1801"/>
      <c r="EW102" s="1801"/>
      <c r="EX102" s="1801"/>
      <c r="EY102" s="1801"/>
      <c r="EZ102" s="1801"/>
      <c r="FA102" s="1801"/>
      <c r="FB102" s="1801"/>
      <c r="FC102" s="1801"/>
      <c r="FD102" s="1801"/>
      <c r="FE102" s="1801"/>
      <c r="FF102" s="1801"/>
      <c r="FG102" s="1801"/>
      <c r="FH102" s="1801"/>
      <c r="FI102" s="1801"/>
      <c r="FJ102" s="1801"/>
      <c r="FK102" s="1801"/>
      <c r="FL102" s="1801"/>
      <c r="FM102" s="1801"/>
      <c r="FN102" s="1801"/>
      <c r="FO102" s="1801"/>
      <c r="FP102" s="1801"/>
      <c r="FQ102" s="1801"/>
      <c r="FR102" s="1801"/>
      <c r="FS102" s="1802"/>
    </row>
    <row r="103" spans="1:175" ht="4.3499999999999996" customHeight="1" x14ac:dyDescent="0.15">
      <c r="A103" s="1332"/>
      <c r="B103" s="1332"/>
      <c r="C103" s="1332"/>
      <c r="D103" s="1332"/>
      <c r="E103" s="1332"/>
      <c r="F103" s="12"/>
      <c r="G103" s="1335"/>
      <c r="H103" s="1336"/>
      <c r="I103" s="1336"/>
      <c r="J103" s="1336"/>
      <c r="K103" s="1336"/>
      <c r="L103" s="1336"/>
      <c r="M103" s="1337"/>
      <c r="N103" s="1257"/>
      <c r="O103" s="1258"/>
      <c r="P103" s="1258"/>
      <c r="Q103" s="1258"/>
      <c r="R103" s="1259"/>
      <c r="S103" s="1281"/>
      <c r="T103" s="1282"/>
      <c r="U103" s="1282"/>
      <c r="V103" s="1282"/>
      <c r="W103" s="1282"/>
      <c r="X103" s="1282"/>
      <c r="Y103" s="1282"/>
      <c r="Z103" s="1282"/>
      <c r="AA103" s="1282"/>
      <c r="AB103" s="1282"/>
      <c r="AC103" s="1282"/>
      <c r="AD103" s="1282"/>
      <c r="AE103" s="1282"/>
      <c r="AF103" s="1282"/>
      <c r="AG103" s="1283"/>
      <c r="AH103" s="1290"/>
      <c r="AI103" s="1291"/>
      <c r="AJ103" s="1291"/>
      <c r="AK103" s="1291"/>
      <c r="AL103" s="1291"/>
      <c r="AM103" s="1291"/>
      <c r="AN103" s="1291"/>
      <c r="AO103" s="1292"/>
      <c r="AP103" s="1753"/>
      <c r="AQ103" s="1754"/>
      <c r="AR103" s="1754"/>
      <c r="AS103" s="1755"/>
      <c r="AT103" s="1272"/>
      <c r="AU103" s="1273"/>
      <c r="AV103" s="1273"/>
      <c r="AW103" s="1274"/>
      <c r="AX103" s="328"/>
      <c r="AY103" s="329"/>
      <c r="AZ103" s="329"/>
      <c r="BA103" s="329"/>
      <c r="BB103" s="689"/>
      <c r="BC103" s="1333"/>
      <c r="BE103" s="1140"/>
      <c r="BF103" s="1141"/>
      <c r="BG103" s="1142"/>
      <c r="BH103" s="1313"/>
      <c r="BI103" s="1314"/>
      <c r="BJ103" s="1315"/>
      <c r="BK103" s="1315"/>
      <c r="BL103" s="1315"/>
      <c r="BM103" s="1315"/>
      <c r="BN103" s="1315"/>
      <c r="BO103" s="1315"/>
      <c r="BP103" s="1315"/>
      <c r="BQ103" s="1315"/>
      <c r="BR103" s="1315"/>
      <c r="BS103" s="1315"/>
      <c r="BT103" s="1316"/>
      <c r="BU103" s="1080"/>
      <c r="BV103" s="1081"/>
      <c r="BW103" s="1082"/>
      <c r="BX103" s="1357"/>
      <c r="BY103" s="1356"/>
      <c r="BZ103" s="1356"/>
      <c r="CA103" s="1356"/>
      <c r="CB103" s="1356"/>
      <c r="CC103" s="1356"/>
      <c r="CD103" s="1356"/>
      <c r="CE103" s="1356"/>
      <c r="CF103" s="1356"/>
      <c r="CG103" s="1356"/>
      <c r="CH103" s="1356"/>
      <c r="CI103" s="642"/>
      <c r="CJ103" s="60"/>
      <c r="CK103" s="688"/>
      <c r="CL103" s="689"/>
      <c r="CM103" s="689"/>
      <c r="CN103" s="689"/>
      <c r="CO103" s="689"/>
      <c r="CP103" s="689"/>
      <c r="CQ103" s="689"/>
      <c r="CR103" s="689"/>
      <c r="CS103" s="689"/>
      <c r="CT103" s="689"/>
      <c r="CU103" s="689"/>
      <c r="CV103" s="689"/>
      <c r="CW103" s="689"/>
      <c r="CX103" s="689"/>
      <c r="CY103" s="689"/>
      <c r="CZ103" s="689"/>
      <c r="DA103" s="689"/>
      <c r="DB103" s="689"/>
      <c r="DC103" s="689"/>
      <c r="DD103" s="1352"/>
      <c r="DE103" s="1353"/>
      <c r="DF103" s="1202"/>
      <c r="DG103" s="1202"/>
      <c r="DH103" s="1202"/>
      <c r="DI103" s="1202"/>
      <c r="DJ103" s="1202"/>
      <c r="DK103" s="1202"/>
      <c r="DL103" s="1202"/>
      <c r="DM103" s="1202"/>
      <c r="DN103" s="1202"/>
      <c r="DO103" s="1202"/>
      <c r="DP103" s="1728"/>
      <c r="DQ103" s="1308"/>
      <c r="DR103" s="1308"/>
      <c r="DS103" s="1308"/>
      <c r="DT103" s="1308"/>
      <c r="DU103" s="1308"/>
      <c r="DV103" s="1309"/>
      <c r="DW103" s="593"/>
      <c r="DX103" s="594"/>
      <c r="DY103" s="594"/>
      <c r="DZ103" s="594"/>
      <c r="EA103" s="594"/>
      <c r="EB103" s="594"/>
      <c r="EC103" s="594"/>
      <c r="ED103" s="594"/>
      <c r="EE103" s="594"/>
      <c r="EF103" s="594"/>
      <c r="EG103" s="595"/>
      <c r="EL103" s="1800"/>
      <c r="EM103" s="1801"/>
      <c r="EN103" s="1801"/>
      <c r="EO103" s="1801"/>
      <c r="EP103" s="1801"/>
      <c r="EQ103" s="1801"/>
      <c r="ER103" s="1801"/>
      <c r="ES103" s="1801"/>
      <c r="ET103" s="1801"/>
      <c r="EU103" s="1801"/>
      <c r="EV103" s="1801"/>
      <c r="EW103" s="1801"/>
      <c r="EX103" s="1801"/>
      <c r="EY103" s="1801"/>
      <c r="EZ103" s="1801"/>
      <c r="FA103" s="1801"/>
      <c r="FB103" s="1801"/>
      <c r="FC103" s="1801"/>
      <c r="FD103" s="1801"/>
      <c r="FE103" s="1801"/>
      <c r="FF103" s="1801"/>
      <c r="FG103" s="1801"/>
      <c r="FH103" s="1801"/>
      <c r="FI103" s="1801"/>
      <c r="FJ103" s="1801"/>
      <c r="FK103" s="1801"/>
      <c r="FL103" s="1801"/>
      <c r="FM103" s="1801"/>
      <c r="FN103" s="1801"/>
      <c r="FO103" s="1801"/>
      <c r="FP103" s="1801"/>
      <c r="FQ103" s="1801"/>
      <c r="FR103" s="1801"/>
      <c r="FS103" s="1802"/>
    </row>
    <row r="104" spans="1:175" ht="4.3499999999999996" customHeight="1" thickBot="1" x14ac:dyDescent="0.2">
      <c r="A104" s="1332"/>
      <c r="B104" s="1332"/>
      <c r="C104" s="1332"/>
      <c r="D104" s="1332"/>
      <c r="E104" s="1332"/>
      <c r="F104" s="12"/>
      <c r="G104" s="1338"/>
      <c r="H104" s="1339"/>
      <c r="I104" s="1339"/>
      <c r="J104" s="1339"/>
      <c r="K104" s="1339"/>
      <c r="L104" s="1339"/>
      <c r="M104" s="1340"/>
      <c r="N104" s="1260"/>
      <c r="O104" s="1261"/>
      <c r="P104" s="1261"/>
      <c r="Q104" s="1261"/>
      <c r="R104" s="1262"/>
      <c r="S104" s="1284"/>
      <c r="T104" s="1285"/>
      <c r="U104" s="1285"/>
      <c r="V104" s="1285"/>
      <c r="W104" s="1285"/>
      <c r="X104" s="1285"/>
      <c r="Y104" s="1285"/>
      <c r="Z104" s="1285"/>
      <c r="AA104" s="1285"/>
      <c r="AB104" s="1285"/>
      <c r="AC104" s="1285"/>
      <c r="AD104" s="1285"/>
      <c r="AE104" s="1285"/>
      <c r="AF104" s="1285"/>
      <c r="AG104" s="1286"/>
      <c r="AH104" s="1293"/>
      <c r="AI104" s="1294"/>
      <c r="AJ104" s="1294"/>
      <c r="AK104" s="1294"/>
      <c r="AL104" s="1294"/>
      <c r="AM104" s="1294"/>
      <c r="AN104" s="1294"/>
      <c r="AO104" s="1295"/>
      <c r="AP104" s="1756"/>
      <c r="AQ104" s="1757"/>
      <c r="AR104" s="1757"/>
      <c r="AS104" s="1758"/>
      <c r="AT104" s="1275"/>
      <c r="AU104" s="1276"/>
      <c r="AV104" s="1276"/>
      <c r="AW104" s="1277"/>
      <c r="AX104" s="330"/>
      <c r="AY104" s="331"/>
      <c r="AZ104" s="331"/>
      <c r="BA104" s="331"/>
      <c r="BB104" s="686"/>
      <c r="BC104" s="1334"/>
      <c r="BE104" s="1140"/>
      <c r="BF104" s="1141"/>
      <c r="BG104" s="1142"/>
      <c r="BH104" s="1313" t="s">
        <v>42</v>
      </c>
      <c r="BI104" s="1314"/>
      <c r="BJ104" s="1315"/>
      <c r="BK104" s="1315"/>
      <c r="BL104" s="1315"/>
      <c r="BM104" s="1315"/>
      <c r="BN104" s="1315"/>
      <c r="BO104" s="1315"/>
      <c r="BP104" s="1315"/>
      <c r="BQ104" s="1315"/>
      <c r="BR104" s="1315"/>
      <c r="BS104" s="1315"/>
      <c r="BT104" s="1316"/>
      <c r="BU104" s="1080" t="s">
        <v>45</v>
      </c>
      <c r="BV104" s="1081"/>
      <c r="BW104" s="1082"/>
      <c r="BX104" s="1360"/>
      <c r="BY104" s="1361"/>
      <c r="BZ104" s="1361"/>
      <c r="CA104" s="1361"/>
      <c r="CB104" s="1361"/>
      <c r="CC104" s="1361"/>
      <c r="CD104" s="1361"/>
      <c r="CE104" s="1361"/>
      <c r="CF104" s="1361"/>
      <c r="CG104" s="1361"/>
      <c r="CH104" s="1361"/>
      <c r="CI104" s="642"/>
      <c r="CJ104" s="60"/>
      <c r="CK104" s="685"/>
      <c r="CL104" s="686"/>
      <c r="CM104" s="686"/>
      <c r="CN104" s="686"/>
      <c r="CO104" s="686"/>
      <c r="CP104" s="686"/>
      <c r="CQ104" s="686"/>
      <c r="CR104" s="686"/>
      <c r="CS104" s="686"/>
      <c r="CT104" s="686"/>
      <c r="CU104" s="686"/>
      <c r="CV104" s="686"/>
      <c r="CW104" s="686"/>
      <c r="CX104" s="686"/>
      <c r="CY104" s="686"/>
      <c r="CZ104" s="686"/>
      <c r="DA104" s="686"/>
      <c r="DB104" s="686"/>
      <c r="DC104" s="686"/>
      <c r="DD104" s="1354"/>
      <c r="DE104" s="1355"/>
      <c r="DF104" s="1204"/>
      <c r="DG104" s="1204"/>
      <c r="DH104" s="1204"/>
      <c r="DI104" s="1204"/>
      <c r="DJ104" s="1204"/>
      <c r="DK104" s="1204"/>
      <c r="DL104" s="1204"/>
      <c r="DM104" s="1204"/>
      <c r="DN104" s="1204"/>
      <c r="DO104" s="1204"/>
      <c r="DP104" s="1729"/>
      <c r="DQ104" s="1311"/>
      <c r="DR104" s="1311"/>
      <c r="DS104" s="1311"/>
      <c r="DT104" s="1311"/>
      <c r="DU104" s="1311"/>
      <c r="DV104" s="1312"/>
      <c r="DW104" s="596"/>
      <c r="DX104" s="597"/>
      <c r="DY104" s="597"/>
      <c r="DZ104" s="597"/>
      <c r="EA104" s="597"/>
      <c r="EB104" s="597"/>
      <c r="EC104" s="597"/>
      <c r="ED104" s="597"/>
      <c r="EE104" s="597"/>
      <c r="EF104" s="597"/>
      <c r="EG104" s="598"/>
      <c r="EL104" s="83"/>
      <c r="EM104" s="1795" t="s">
        <v>23</v>
      </c>
      <c r="EN104" s="1795"/>
      <c r="EO104" s="1795"/>
      <c r="EP104" s="1795"/>
      <c r="EQ104" s="1795"/>
      <c r="ER104" s="1795"/>
      <c r="ES104" s="1795"/>
      <c r="ET104" s="1795"/>
      <c r="EU104" s="1795"/>
      <c r="EV104" s="1795"/>
      <c r="EW104" s="1795"/>
      <c r="EX104" s="1795"/>
      <c r="EY104" s="1795"/>
      <c r="EZ104" s="1795"/>
      <c r="FA104" s="1795"/>
      <c r="FB104" s="1795"/>
      <c r="FC104" s="86"/>
      <c r="FD104" s="86"/>
      <c r="FE104" s="86"/>
      <c r="FF104" s="86"/>
      <c r="FG104" s="89"/>
      <c r="FH104" s="89"/>
      <c r="FI104" s="89"/>
      <c r="FJ104" s="89"/>
      <c r="FK104" s="89"/>
      <c r="FL104" s="89"/>
      <c r="FM104" s="89"/>
      <c r="FN104" s="89"/>
      <c r="FO104" s="89"/>
      <c r="FP104" s="89"/>
      <c r="FQ104" s="89"/>
      <c r="FR104" s="89"/>
      <c r="FS104" s="90"/>
    </row>
    <row r="105" spans="1:175" ht="5.25" customHeight="1" x14ac:dyDescent="0.15">
      <c r="A105" s="1326" t="s">
        <v>196</v>
      </c>
      <c r="B105" s="1326"/>
      <c r="C105" s="1326"/>
      <c r="D105" s="1326"/>
      <c r="E105" s="1326"/>
      <c r="F105" s="12"/>
      <c r="G105" s="1450" t="s">
        <v>139</v>
      </c>
      <c r="H105" s="1451"/>
      <c r="I105" s="1452"/>
      <c r="J105" s="1327"/>
      <c r="K105" s="1328"/>
      <c r="L105" s="1328"/>
      <c r="M105" s="1328"/>
      <c r="N105" s="1331" t="s">
        <v>141</v>
      </c>
      <c r="O105" s="1331"/>
      <c r="P105" s="1331"/>
      <c r="Q105" s="1331"/>
      <c r="R105" s="1331"/>
      <c r="S105" s="1331"/>
      <c r="T105" s="1331"/>
      <c r="U105" s="1331"/>
      <c r="V105" s="1331"/>
      <c r="W105" s="1331"/>
      <c r="X105" s="1331"/>
      <c r="Y105" s="1331"/>
      <c r="Z105" s="1331"/>
      <c r="AA105" s="1331"/>
      <c r="AB105" s="1331"/>
      <c r="AC105" s="1331"/>
      <c r="AD105" s="1331"/>
      <c r="AE105" s="1331" t="s">
        <v>140</v>
      </c>
      <c r="AF105" s="1331"/>
      <c r="AG105" s="1331"/>
      <c r="AH105" s="1183" t="s">
        <v>137</v>
      </c>
      <c r="AI105" s="1184"/>
      <c r="AJ105" s="1184"/>
      <c r="AK105" s="1184"/>
      <c r="AL105" s="1184"/>
      <c r="AM105" s="1184"/>
      <c r="AN105" s="1184"/>
      <c r="AO105" s="1184"/>
      <c r="AP105" s="1099" t="s">
        <v>130</v>
      </c>
      <c r="AQ105" s="1100"/>
      <c r="AR105" s="1100"/>
      <c r="AS105" s="1101"/>
      <c r="AT105" s="1099" t="s">
        <v>133</v>
      </c>
      <c r="AU105" s="1100"/>
      <c r="AV105" s="1100"/>
      <c r="AW105" s="1101"/>
      <c r="AX105" s="1099" t="s">
        <v>846</v>
      </c>
      <c r="AY105" s="1100"/>
      <c r="AZ105" s="1100"/>
      <c r="BA105" s="1100"/>
      <c r="BB105" s="1100"/>
      <c r="BC105" s="1105"/>
      <c r="BE105" s="1140"/>
      <c r="BF105" s="1141"/>
      <c r="BG105" s="1142"/>
      <c r="BH105" s="1313"/>
      <c r="BI105" s="1314"/>
      <c r="BJ105" s="1315"/>
      <c r="BK105" s="1315"/>
      <c r="BL105" s="1315"/>
      <c r="BM105" s="1315"/>
      <c r="BN105" s="1315"/>
      <c r="BO105" s="1315"/>
      <c r="BP105" s="1315"/>
      <c r="BQ105" s="1315"/>
      <c r="BR105" s="1315"/>
      <c r="BS105" s="1315"/>
      <c r="BT105" s="1316"/>
      <c r="BU105" s="1080"/>
      <c r="BV105" s="1081"/>
      <c r="BW105" s="1082"/>
      <c r="BX105" s="1362"/>
      <c r="BY105" s="1361"/>
      <c r="BZ105" s="1361"/>
      <c r="CA105" s="1361"/>
      <c r="CB105" s="1361"/>
      <c r="CC105" s="1361"/>
      <c r="CD105" s="1361"/>
      <c r="CE105" s="1361"/>
      <c r="CF105" s="1361"/>
      <c r="CG105" s="1361"/>
      <c r="CH105" s="1361"/>
      <c r="CI105" s="642"/>
      <c r="CJ105" s="60"/>
      <c r="CK105" s="1642" t="s">
        <v>262</v>
      </c>
      <c r="CL105" s="1643"/>
      <c r="CM105" s="1643"/>
      <c r="CN105" s="1643"/>
      <c r="CO105" s="1643"/>
      <c r="CP105" s="1643"/>
      <c r="CQ105" s="1643"/>
      <c r="CR105" s="1643"/>
      <c r="CS105" s="1643"/>
      <c r="CT105" s="1643"/>
      <c r="CU105" s="20"/>
      <c r="CV105" s="20"/>
      <c r="CW105" s="20"/>
      <c r="CX105" s="20"/>
      <c r="CY105" s="20"/>
      <c r="CZ105" s="20"/>
      <c r="DA105" s="20"/>
      <c r="DB105" s="20"/>
      <c r="DC105" s="20"/>
      <c r="DD105" s="18"/>
      <c r="DE105" s="18"/>
      <c r="DF105" s="18"/>
      <c r="DG105" s="18"/>
      <c r="DH105" s="18"/>
      <c r="DI105" s="18"/>
      <c r="DJ105" s="18"/>
      <c r="DK105" s="18"/>
      <c r="DL105" s="18"/>
      <c r="DM105" s="18"/>
      <c r="DN105" s="18"/>
      <c r="DO105" s="18"/>
      <c r="DP105" s="1727" t="str">
        <f>IF(不動産!C29="","",不動産!C29)</f>
        <v/>
      </c>
      <c r="DQ105" s="1305"/>
      <c r="DR105" s="1305"/>
      <c r="DS105" s="1305"/>
      <c r="DT105" s="1305"/>
      <c r="DU105" s="1305"/>
      <c r="DV105" s="1306"/>
      <c r="DW105" s="590" t="str">
        <f>IF(不動産!D29="","",不動産!D29)</f>
        <v/>
      </c>
      <c r="DX105" s="591"/>
      <c r="DY105" s="591"/>
      <c r="DZ105" s="591"/>
      <c r="EA105" s="591"/>
      <c r="EB105" s="591"/>
      <c r="EC105" s="591"/>
      <c r="ED105" s="591"/>
      <c r="EE105" s="591"/>
      <c r="EF105" s="591"/>
      <c r="EG105" s="592"/>
      <c r="EL105" s="1803" t="s">
        <v>86</v>
      </c>
      <c r="EM105" s="1796"/>
      <c r="EN105" s="1796"/>
      <c r="EO105" s="1796"/>
      <c r="EP105" s="1796"/>
      <c r="EQ105" s="1796"/>
      <c r="ER105" s="1796"/>
      <c r="ES105" s="1796"/>
      <c r="ET105" s="1796"/>
      <c r="EU105" s="1796"/>
      <c r="EV105" s="1796"/>
      <c r="EW105" s="1796"/>
      <c r="EX105" s="1796"/>
      <c r="EY105" s="1796"/>
      <c r="EZ105" s="1796"/>
      <c r="FA105" s="1796"/>
      <c r="FB105" s="1796"/>
      <c r="FC105" s="86"/>
      <c r="FD105" s="86"/>
      <c r="FE105" s="86"/>
      <c r="FF105" s="86"/>
      <c r="FG105" s="87"/>
      <c r="FH105" s="87"/>
      <c r="FI105" s="87"/>
      <c r="FJ105" s="87"/>
      <c r="FK105" s="87"/>
      <c r="FL105" s="87"/>
      <c r="FM105" s="87"/>
      <c r="FN105" s="87"/>
      <c r="FO105" s="87"/>
      <c r="FP105" s="87"/>
      <c r="FQ105" s="87"/>
      <c r="FR105" s="87"/>
      <c r="FS105" s="91"/>
    </row>
    <row r="106" spans="1:175" ht="3" customHeight="1" x14ac:dyDescent="0.15">
      <c r="A106" s="1326"/>
      <c r="B106" s="1326"/>
      <c r="C106" s="1326"/>
      <c r="D106" s="1326"/>
      <c r="E106" s="1326"/>
      <c r="F106" s="12"/>
      <c r="G106" s="1453"/>
      <c r="H106" s="1454"/>
      <c r="I106" s="1455"/>
      <c r="J106" s="1329"/>
      <c r="K106" s="1330"/>
      <c r="L106" s="1330"/>
      <c r="M106" s="1330"/>
      <c r="N106" s="1331"/>
      <c r="O106" s="1331"/>
      <c r="P106" s="1331"/>
      <c r="Q106" s="1331"/>
      <c r="R106" s="1331"/>
      <c r="S106" s="1331"/>
      <c r="T106" s="1331"/>
      <c r="U106" s="1331"/>
      <c r="V106" s="1331"/>
      <c r="W106" s="1331"/>
      <c r="X106" s="1331"/>
      <c r="Y106" s="1331"/>
      <c r="Z106" s="1331"/>
      <c r="AA106" s="1331"/>
      <c r="AB106" s="1331"/>
      <c r="AC106" s="1331"/>
      <c r="AD106" s="1331"/>
      <c r="AE106" s="1331"/>
      <c r="AF106" s="1331"/>
      <c r="AG106" s="1331"/>
      <c r="AH106" s="1186"/>
      <c r="AI106" s="1187"/>
      <c r="AJ106" s="1187"/>
      <c r="AK106" s="1187"/>
      <c r="AL106" s="1187"/>
      <c r="AM106" s="1187"/>
      <c r="AN106" s="1187"/>
      <c r="AO106" s="1187"/>
      <c r="AP106" s="1102"/>
      <c r="AQ106" s="1103"/>
      <c r="AR106" s="1103"/>
      <c r="AS106" s="1104"/>
      <c r="AT106" s="1102"/>
      <c r="AU106" s="1103"/>
      <c r="AV106" s="1103"/>
      <c r="AW106" s="1104"/>
      <c r="AX106" s="1102"/>
      <c r="AY106" s="1103"/>
      <c r="AZ106" s="1103"/>
      <c r="BA106" s="1103"/>
      <c r="BB106" s="1103"/>
      <c r="BC106" s="1106"/>
      <c r="BE106" s="1140"/>
      <c r="BF106" s="1141"/>
      <c r="BG106" s="1142"/>
      <c r="BH106" s="1313"/>
      <c r="BI106" s="1314"/>
      <c r="BJ106" s="1315"/>
      <c r="BK106" s="1315"/>
      <c r="BL106" s="1315"/>
      <c r="BM106" s="1315"/>
      <c r="BN106" s="1315"/>
      <c r="BO106" s="1315"/>
      <c r="BP106" s="1315"/>
      <c r="BQ106" s="1315"/>
      <c r="BR106" s="1315"/>
      <c r="BS106" s="1315"/>
      <c r="BT106" s="1316"/>
      <c r="BU106" s="1080"/>
      <c r="BV106" s="1081"/>
      <c r="BW106" s="1082"/>
      <c r="BX106" s="1362"/>
      <c r="BY106" s="1361"/>
      <c r="BZ106" s="1361"/>
      <c r="CA106" s="1361"/>
      <c r="CB106" s="1361"/>
      <c r="CC106" s="1361"/>
      <c r="CD106" s="1361"/>
      <c r="CE106" s="1361"/>
      <c r="CF106" s="1361"/>
      <c r="CG106" s="1361"/>
      <c r="CH106" s="1361"/>
      <c r="CI106" s="642"/>
      <c r="CJ106" s="60"/>
      <c r="CK106" s="1644"/>
      <c r="CL106" s="1645"/>
      <c r="CM106" s="1645"/>
      <c r="CN106" s="1645"/>
      <c r="CO106" s="1645"/>
      <c r="CP106" s="1645"/>
      <c r="CQ106" s="1645"/>
      <c r="CR106" s="1645"/>
      <c r="CS106" s="1645"/>
      <c r="CT106" s="1645"/>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728"/>
      <c r="DQ106" s="1308"/>
      <c r="DR106" s="1308"/>
      <c r="DS106" s="1308"/>
      <c r="DT106" s="1308"/>
      <c r="DU106" s="1308"/>
      <c r="DV106" s="1309"/>
      <c r="DW106" s="593"/>
      <c r="DX106" s="594"/>
      <c r="DY106" s="594"/>
      <c r="DZ106" s="594"/>
      <c r="EA106" s="594"/>
      <c r="EB106" s="594"/>
      <c r="EC106" s="594"/>
      <c r="ED106" s="594"/>
      <c r="EE106" s="594"/>
      <c r="EF106" s="594"/>
      <c r="EG106" s="595"/>
      <c r="EL106" s="1804"/>
      <c r="EM106" s="1184" t="s">
        <v>5</v>
      </c>
      <c r="EN106" s="1184"/>
      <c r="EO106" s="1184"/>
      <c r="EP106" s="1184"/>
      <c r="EQ106" s="1184"/>
      <c r="ER106" s="1184"/>
      <c r="ES106" s="1184"/>
      <c r="ET106" s="1184"/>
      <c r="EU106" s="1184"/>
      <c r="EV106" s="1184"/>
      <c r="EW106" s="1184"/>
      <c r="EX106" s="1184"/>
      <c r="EY106" s="1184"/>
      <c r="EZ106" s="1184"/>
      <c r="FA106" s="1184"/>
      <c r="FB106" s="1184"/>
      <c r="FC106" s="87"/>
      <c r="FD106" s="87"/>
      <c r="FE106" s="87"/>
      <c r="FF106" s="87"/>
      <c r="FG106" s="87"/>
      <c r="FH106" s="87"/>
      <c r="FI106" s="87"/>
      <c r="FJ106" s="87"/>
      <c r="FK106" s="87"/>
      <c r="FL106" s="87"/>
      <c r="FM106" s="87"/>
      <c r="FN106" s="87"/>
      <c r="FO106" s="87"/>
      <c r="FP106" s="87"/>
      <c r="FQ106" s="87"/>
      <c r="FR106" s="87"/>
      <c r="FS106" s="91"/>
    </row>
    <row r="107" spans="1:175" ht="5.25" customHeight="1" x14ac:dyDescent="0.15">
      <c r="A107" s="1326"/>
      <c r="B107" s="1326"/>
      <c r="C107" s="1326"/>
      <c r="D107" s="1326"/>
      <c r="E107" s="1326"/>
      <c r="F107" s="12"/>
      <c r="G107" s="1453"/>
      <c r="H107" s="1454"/>
      <c r="I107" s="1455"/>
      <c r="J107" s="1459">
        <v>1</v>
      </c>
      <c r="K107" s="1459"/>
      <c r="L107" s="1459"/>
      <c r="M107" s="1460"/>
      <c r="N107" s="762" t="str">
        <f>IF(扶養控除!E10="","",扶養控除!E10)</f>
        <v/>
      </c>
      <c r="O107" s="763"/>
      <c r="P107" s="763"/>
      <c r="Q107" s="763"/>
      <c r="R107" s="763"/>
      <c r="S107" s="763"/>
      <c r="T107" s="763"/>
      <c r="U107" s="763"/>
      <c r="V107" s="763"/>
      <c r="W107" s="763"/>
      <c r="X107" s="763"/>
      <c r="Y107" s="763"/>
      <c r="Z107" s="763"/>
      <c r="AA107" s="763"/>
      <c r="AB107" s="763"/>
      <c r="AC107" s="763"/>
      <c r="AD107" s="763"/>
      <c r="AE107" s="763"/>
      <c r="AF107" s="763"/>
      <c r="AG107" s="763"/>
      <c r="AH107" s="1700" t="str">
        <f>IF(扶養控除!E10="","",条件!C12)</f>
        <v/>
      </c>
      <c r="AI107" s="1701"/>
      <c r="AJ107" s="1701"/>
      <c r="AK107" s="1701"/>
      <c r="AL107" s="1701"/>
      <c r="AM107" s="1701"/>
      <c r="AN107" s="1701"/>
      <c r="AO107" s="1702"/>
      <c r="AP107" s="1251" t="str">
        <f>IF(扶養控除!E15="","",扶養控除!E15)</f>
        <v/>
      </c>
      <c r="AQ107" s="1252"/>
      <c r="AR107" s="1252"/>
      <c r="AS107" s="1253"/>
      <c r="AT107" s="1251" t="str">
        <f>IF(扶養控除!E18="〇",扶養控除!K18&amp;扶養控除!N18,"")</f>
        <v/>
      </c>
      <c r="AU107" s="1252"/>
      <c r="AV107" s="1252"/>
      <c r="AW107" s="1253"/>
      <c r="AX107" s="1646" t="str">
        <f>IF(扶養控除!E13="","",扶養控除!E13)</f>
        <v/>
      </c>
      <c r="AY107" s="1647"/>
      <c r="AZ107" s="1647"/>
      <c r="BA107" s="1647"/>
      <c r="BB107" s="1647"/>
      <c r="BC107" s="1648"/>
      <c r="BE107" s="1140"/>
      <c r="BF107" s="1141"/>
      <c r="BG107" s="1142"/>
      <c r="BH107" s="1313"/>
      <c r="BI107" s="1314"/>
      <c r="BJ107" s="1315"/>
      <c r="BK107" s="1315"/>
      <c r="BL107" s="1315"/>
      <c r="BM107" s="1315"/>
      <c r="BN107" s="1315"/>
      <c r="BO107" s="1315"/>
      <c r="BP107" s="1315"/>
      <c r="BQ107" s="1315"/>
      <c r="BR107" s="1315"/>
      <c r="BS107" s="1315"/>
      <c r="BT107" s="1316"/>
      <c r="BU107" s="1080"/>
      <c r="BV107" s="1081"/>
      <c r="BW107" s="1082"/>
      <c r="BX107" s="1362"/>
      <c r="BY107" s="1361"/>
      <c r="BZ107" s="1361"/>
      <c r="CA107" s="1361"/>
      <c r="CB107" s="1361"/>
      <c r="CC107" s="1361"/>
      <c r="CD107" s="1361"/>
      <c r="CE107" s="1361"/>
      <c r="CF107" s="1361"/>
      <c r="CG107" s="1361"/>
      <c r="CH107" s="1361"/>
      <c r="CI107" s="642"/>
      <c r="CJ107" s="60"/>
      <c r="CK107" s="554" t="str">
        <f>IF(不動産!D18="","",不動産!D18)</f>
        <v/>
      </c>
      <c r="CL107" s="555"/>
      <c r="CM107" s="555"/>
      <c r="CN107" s="555"/>
      <c r="CO107" s="555"/>
      <c r="CP107" s="555"/>
      <c r="CQ107" s="555"/>
      <c r="CR107" s="555"/>
      <c r="CS107" s="555"/>
      <c r="CT107" s="555"/>
      <c r="CU107" s="555"/>
      <c r="CV107" s="555"/>
      <c r="CW107" s="555"/>
      <c r="CX107" s="555"/>
      <c r="CY107" s="555"/>
      <c r="CZ107" s="555"/>
      <c r="DA107" s="555"/>
      <c r="DB107" s="555"/>
      <c r="DC107" s="555"/>
      <c r="DD107" s="555"/>
      <c r="DE107" s="555"/>
      <c r="DF107" s="555"/>
      <c r="DG107" s="555"/>
      <c r="DH107" s="555"/>
      <c r="DI107" s="555"/>
      <c r="DJ107" s="555"/>
      <c r="DK107" s="555"/>
      <c r="DL107" s="555"/>
      <c r="DM107" s="555"/>
      <c r="DN107" s="555"/>
      <c r="DO107" s="555"/>
      <c r="DP107" s="1729"/>
      <c r="DQ107" s="1311"/>
      <c r="DR107" s="1311"/>
      <c r="DS107" s="1311"/>
      <c r="DT107" s="1311"/>
      <c r="DU107" s="1311"/>
      <c r="DV107" s="1312"/>
      <c r="DW107" s="596"/>
      <c r="DX107" s="597"/>
      <c r="DY107" s="597"/>
      <c r="DZ107" s="597"/>
      <c r="EA107" s="597"/>
      <c r="EB107" s="597"/>
      <c r="EC107" s="597"/>
      <c r="ED107" s="597"/>
      <c r="EE107" s="597"/>
      <c r="EF107" s="597"/>
      <c r="EG107" s="598"/>
      <c r="EL107" s="84"/>
      <c r="EM107" s="1187"/>
      <c r="EN107" s="1187"/>
      <c r="EO107" s="1187"/>
      <c r="EP107" s="1187"/>
      <c r="EQ107" s="1187"/>
      <c r="ER107" s="1187"/>
      <c r="ES107" s="1187"/>
      <c r="ET107" s="1187"/>
      <c r="EU107" s="1187"/>
      <c r="EV107" s="1187"/>
      <c r="EW107" s="1187"/>
      <c r="EX107" s="1187"/>
      <c r="EY107" s="1187"/>
      <c r="EZ107" s="1187"/>
      <c r="FA107" s="1187"/>
      <c r="FB107" s="1187"/>
      <c r="FC107" s="88"/>
      <c r="FD107" s="88"/>
      <c r="FE107" s="88"/>
      <c r="FF107" s="88"/>
      <c r="FG107" s="88"/>
      <c r="FH107" s="88"/>
      <c r="FI107" s="88"/>
      <c r="FJ107" s="88"/>
      <c r="FK107" s="88"/>
      <c r="FL107" s="88"/>
      <c r="FM107" s="88"/>
      <c r="FN107" s="88"/>
      <c r="FO107" s="88"/>
      <c r="FP107" s="88"/>
      <c r="FQ107" s="88"/>
      <c r="FR107" s="88"/>
      <c r="FS107" s="92"/>
    </row>
    <row r="108" spans="1:175" ht="4.3499999999999996" customHeight="1" x14ac:dyDescent="0.15">
      <c r="F108" s="12"/>
      <c r="G108" s="1453"/>
      <c r="H108" s="1454"/>
      <c r="I108" s="1455"/>
      <c r="J108" s="1461"/>
      <c r="K108" s="1461"/>
      <c r="L108" s="1461"/>
      <c r="M108" s="1462"/>
      <c r="N108" s="765"/>
      <c r="O108" s="766"/>
      <c r="P108" s="766"/>
      <c r="Q108" s="766"/>
      <c r="R108" s="766"/>
      <c r="S108" s="766"/>
      <c r="T108" s="766"/>
      <c r="U108" s="766"/>
      <c r="V108" s="766"/>
      <c r="W108" s="766"/>
      <c r="X108" s="766"/>
      <c r="Y108" s="766"/>
      <c r="Z108" s="766"/>
      <c r="AA108" s="766"/>
      <c r="AB108" s="766"/>
      <c r="AC108" s="766"/>
      <c r="AD108" s="766"/>
      <c r="AE108" s="766"/>
      <c r="AF108" s="766"/>
      <c r="AG108" s="766"/>
      <c r="AH108" s="1703"/>
      <c r="AI108" s="1704"/>
      <c r="AJ108" s="1704"/>
      <c r="AK108" s="1704"/>
      <c r="AL108" s="1704"/>
      <c r="AM108" s="1704"/>
      <c r="AN108" s="1704"/>
      <c r="AO108" s="1705"/>
      <c r="AP108" s="1254"/>
      <c r="AQ108" s="1255"/>
      <c r="AR108" s="1255"/>
      <c r="AS108" s="1256"/>
      <c r="AT108" s="1254"/>
      <c r="AU108" s="1255"/>
      <c r="AV108" s="1255"/>
      <c r="AW108" s="1256"/>
      <c r="AX108" s="1649"/>
      <c r="AY108" s="1650"/>
      <c r="AZ108" s="1650"/>
      <c r="BA108" s="1650"/>
      <c r="BB108" s="1650"/>
      <c r="BC108" s="1651"/>
      <c r="BE108" s="1140"/>
      <c r="BF108" s="1141"/>
      <c r="BG108" s="1142"/>
      <c r="BH108" s="1313" t="s">
        <v>46</v>
      </c>
      <c r="BI108" s="1314"/>
      <c r="BJ108" s="1315"/>
      <c r="BK108" s="1315"/>
      <c r="BL108" s="1315"/>
      <c r="BM108" s="1315"/>
      <c r="BN108" s="1315"/>
      <c r="BO108" s="1315"/>
      <c r="BP108" s="1315"/>
      <c r="BQ108" s="1315"/>
      <c r="BR108" s="1315"/>
      <c r="BS108" s="1315"/>
      <c r="BT108" s="1316"/>
      <c r="BU108" s="1080" t="s">
        <v>50</v>
      </c>
      <c r="BV108" s="1081"/>
      <c r="BW108" s="1082"/>
      <c r="BX108" s="1360"/>
      <c r="BY108" s="1361"/>
      <c r="BZ108" s="1361"/>
      <c r="CA108" s="1361"/>
      <c r="CB108" s="1361"/>
      <c r="CC108" s="1361"/>
      <c r="CD108" s="1361"/>
      <c r="CE108" s="1361"/>
      <c r="CF108" s="1361"/>
      <c r="CG108" s="1361"/>
      <c r="CH108" s="1361"/>
      <c r="CI108" s="642"/>
      <c r="CJ108" s="60"/>
      <c r="CK108" s="554"/>
      <c r="CL108" s="555"/>
      <c r="CM108" s="555"/>
      <c r="CN108" s="555"/>
      <c r="CO108" s="555"/>
      <c r="CP108" s="555"/>
      <c r="CQ108" s="555"/>
      <c r="CR108" s="555"/>
      <c r="CS108" s="555"/>
      <c r="CT108" s="555"/>
      <c r="CU108" s="555"/>
      <c r="CV108" s="555"/>
      <c r="CW108" s="555"/>
      <c r="CX108" s="555"/>
      <c r="CY108" s="555"/>
      <c r="CZ108" s="555"/>
      <c r="DA108" s="555"/>
      <c r="DB108" s="555"/>
      <c r="DC108" s="555"/>
      <c r="DD108" s="555"/>
      <c r="DE108" s="555"/>
      <c r="DF108" s="555"/>
      <c r="DG108" s="555"/>
      <c r="DH108" s="555"/>
      <c r="DI108" s="555"/>
      <c r="DJ108" s="555"/>
      <c r="DK108" s="555"/>
      <c r="DL108" s="555"/>
      <c r="DM108" s="555"/>
      <c r="DN108" s="555"/>
      <c r="DO108" s="555"/>
      <c r="DP108" s="1736" t="s">
        <v>320</v>
      </c>
      <c r="DQ108" s="600"/>
      <c r="DR108" s="600"/>
      <c r="DS108" s="600"/>
      <c r="DT108" s="600"/>
      <c r="DU108" s="600"/>
      <c r="DV108" s="601"/>
      <c r="DW108" s="682" t="s">
        <v>260</v>
      </c>
      <c r="DX108" s="683"/>
      <c r="DY108" s="591">
        <f>IF(不動産!E30="","",不動産!E30)</f>
        <v>0</v>
      </c>
      <c r="DZ108" s="591"/>
      <c r="EA108" s="591"/>
      <c r="EB108" s="591"/>
      <c r="EC108" s="591"/>
      <c r="ED108" s="591"/>
      <c r="EE108" s="591"/>
      <c r="EF108" s="591"/>
      <c r="EG108" s="592"/>
      <c r="EL108" s="1806" t="s">
        <v>327</v>
      </c>
      <c r="EM108" s="1806"/>
      <c r="EN108" s="1806"/>
      <c r="EO108" s="1806"/>
      <c r="EP108" s="1806"/>
      <c r="EQ108" s="1806"/>
      <c r="ER108" s="1806"/>
      <c r="ES108" s="1806"/>
      <c r="ET108" s="1806"/>
      <c r="EU108" s="1806"/>
      <c r="EV108" s="1806"/>
      <c r="EW108" s="1806"/>
      <c r="EX108" s="1806"/>
      <c r="EY108" s="1806"/>
      <c r="EZ108" s="1806"/>
      <c r="FA108" s="1806"/>
      <c r="FB108" s="1806"/>
      <c r="FC108" s="1806"/>
      <c r="FD108" s="1806"/>
      <c r="FE108" s="1806"/>
      <c r="FF108" s="1806"/>
      <c r="FG108" s="1806"/>
      <c r="FH108" s="1806"/>
      <c r="FI108" s="1806"/>
      <c r="FJ108" s="1806"/>
      <c r="FK108" s="1806"/>
      <c r="FL108" s="1806"/>
      <c r="FM108" s="1806"/>
      <c r="FN108" s="1806"/>
      <c r="FO108" s="1806"/>
      <c r="FP108" s="1806"/>
      <c r="FQ108" s="1806"/>
      <c r="FR108" s="1806"/>
      <c r="FS108" s="1806"/>
    </row>
    <row r="109" spans="1:175" ht="4.3499999999999996" customHeight="1" x14ac:dyDescent="0.15">
      <c r="F109" s="12"/>
      <c r="G109" s="1453"/>
      <c r="H109" s="1454"/>
      <c r="I109" s="1455"/>
      <c r="J109" s="1461"/>
      <c r="K109" s="1461"/>
      <c r="L109" s="1461"/>
      <c r="M109" s="1462"/>
      <c r="N109" s="765"/>
      <c r="O109" s="766"/>
      <c r="P109" s="766"/>
      <c r="Q109" s="766"/>
      <c r="R109" s="766"/>
      <c r="S109" s="766"/>
      <c r="T109" s="766"/>
      <c r="U109" s="766"/>
      <c r="V109" s="766"/>
      <c r="W109" s="766"/>
      <c r="X109" s="766"/>
      <c r="Y109" s="766"/>
      <c r="Z109" s="766"/>
      <c r="AA109" s="766"/>
      <c r="AB109" s="766"/>
      <c r="AC109" s="766"/>
      <c r="AD109" s="766"/>
      <c r="AE109" s="766"/>
      <c r="AF109" s="766"/>
      <c r="AG109" s="766"/>
      <c r="AH109" s="1703"/>
      <c r="AI109" s="1704"/>
      <c r="AJ109" s="1704"/>
      <c r="AK109" s="1704"/>
      <c r="AL109" s="1704"/>
      <c r="AM109" s="1704"/>
      <c r="AN109" s="1704"/>
      <c r="AO109" s="1705"/>
      <c r="AP109" s="1254"/>
      <c r="AQ109" s="1255"/>
      <c r="AR109" s="1255"/>
      <c r="AS109" s="1256"/>
      <c r="AT109" s="1254"/>
      <c r="AU109" s="1255"/>
      <c r="AV109" s="1255"/>
      <c r="AW109" s="1256"/>
      <c r="AX109" s="1649"/>
      <c r="AY109" s="1650"/>
      <c r="AZ109" s="1650"/>
      <c r="BA109" s="1650"/>
      <c r="BB109" s="1650"/>
      <c r="BC109" s="1651"/>
      <c r="BE109" s="1140"/>
      <c r="BF109" s="1141"/>
      <c r="BG109" s="1142"/>
      <c r="BH109" s="1313"/>
      <c r="BI109" s="1314"/>
      <c r="BJ109" s="1315"/>
      <c r="BK109" s="1315"/>
      <c r="BL109" s="1315"/>
      <c r="BM109" s="1315"/>
      <c r="BN109" s="1315"/>
      <c r="BO109" s="1315"/>
      <c r="BP109" s="1315"/>
      <c r="BQ109" s="1315"/>
      <c r="BR109" s="1315"/>
      <c r="BS109" s="1315"/>
      <c r="BT109" s="1316"/>
      <c r="BU109" s="1080"/>
      <c r="BV109" s="1081"/>
      <c r="BW109" s="1082"/>
      <c r="BX109" s="1362"/>
      <c r="BY109" s="1361"/>
      <c r="BZ109" s="1361"/>
      <c r="CA109" s="1361"/>
      <c r="CB109" s="1361"/>
      <c r="CC109" s="1361"/>
      <c r="CD109" s="1361"/>
      <c r="CE109" s="1361"/>
      <c r="CF109" s="1361"/>
      <c r="CG109" s="1361"/>
      <c r="CH109" s="1361"/>
      <c r="CI109" s="642"/>
      <c r="CJ109" s="60"/>
      <c r="CK109" s="554"/>
      <c r="CL109" s="555"/>
      <c r="CM109" s="555"/>
      <c r="CN109" s="555"/>
      <c r="CO109" s="555"/>
      <c r="CP109" s="555"/>
      <c r="CQ109" s="555"/>
      <c r="CR109" s="555"/>
      <c r="CS109" s="555"/>
      <c r="CT109" s="555"/>
      <c r="CU109" s="555"/>
      <c r="CV109" s="555"/>
      <c r="CW109" s="555"/>
      <c r="CX109" s="555"/>
      <c r="CY109" s="555"/>
      <c r="CZ109" s="555"/>
      <c r="DA109" s="555"/>
      <c r="DB109" s="555"/>
      <c r="DC109" s="555"/>
      <c r="DD109" s="555"/>
      <c r="DE109" s="555"/>
      <c r="DF109" s="555"/>
      <c r="DG109" s="555"/>
      <c r="DH109" s="555"/>
      <c r="DI109" s="555"/>
      <c r="DJ109" s="555"/>
      <c r="DK109" s="555"/>
      <c r="DL109" s="555"/>
      <c r="DM109" s="555"/>
      <c r="DN109" s="555"/>
      <c r="DO109" s="555"/>
      <c r="DP109" s="1737"/>
      <c r="DQ109" s="603"/>
      <c r="DR109" s="603"/>
      <c r="DS109" s="603"/>
      <c r="DT109" s="603"/>
      <c r="DU109" s="603"/>
      <c r="DV109" s="604"/>
      <c r="DW109" s="688"/>
      <c r="DX109" s="689"/>
      <c r="DY109" s="594"/>
      <c r="DZ109" s="594"/>
      <c r="EA109" s="594"/>
      <c r="EB109" s="594"/>
      <c r="EC109" s="594"/>
      <c r="ED109" s="594"/>
      <c r="EE109" s="594"/>
      <c r="EF109" s="594"/>
      <c r="EG109" s="595"/>
      <c r="EL109" s="1807"/>
      <c r="EM109" s="1807"/>
      <c r="EN109" s="1807"/>
      <c r="EO109" s="1807"/>
      <c r="EP109" s="1807"/>
      <c r="EQ109" s="1807"/>
      <c r="ER109" s="1807"/>
      <c r="ES109" s="1807"/>
      <c r="ET109" s="1807"/>
      <c r="EU109" s="1807"/>
      <c r="EV109" s="1807"/>
      <c r="EW109" s="1807"/>
      <c r="EX109" s="1807"/>
      <c r="EY109" s="1807"/>
      <c r="EZ109" s="1807"/>
      <c r="FA109" s="1807"/>
      <c r="FB109" s="1807"/>
      <c r="FC109" s="1807"/>
      <c r="FD109" s="1807"/>
      <c r="FE109" s="1807"/>
      <c r="FF109" s="1807"/>
      <c r="FG109" s="1807"/>
      <c r="FH109" s="1807"/>
      <c r="FI109" s="1807"/>
      <c r="FJ109" s="1807"/>
      <c r="FK109" s="1807"/>
      <c r="FL109" s="1807"/>
      <c r="FM109" s="1807"/>
      <c r="FN109" s="1807"/>
      <c r="FO109" s="1807"/>
      <c r="FP109" s="1807"/>
      <c r="FQ109" s="1807"/>
      <c r="FR109" s="1807"/>
      <c r="FS109" s="1807"/>
    </row>
    <row r="110" spans="1:175" ht="3" customHeight="1" x14ac:dyDescent="0.15">
      <c r="F110" s="12"/>
      <c r="G110" s="1453"/>
      <c r="H110" s="1454"/>
      <c r="I110" s="1455"/>
      <c r="J110" s="1461"/>
      <c r="K110" s="1461"/>
      <c r="L110" s="1461"/>
      <c r="M110" s="1462"/>
      <c r="N110" s="765"/>
      <c r="O110" s="766"/>
      <c r="P110" s="766"/>
      <c r="Q110" s="766"/>
      <c r="R110" s="766"/>
      <c r="S110" s="766"/>
      <c r="T110" s="766"/>
      <c r="U110" s="766"/>
      <c r="V110" s="766"/>
      <c r="W110" s="766"/>
      <c r="X110" s="766"/>
      <c r="Y110" s="766"/>
      <c r="Z110" s="766"/>
      <c r="AA110" s="766"/>
      <c r="AB110" s="766"/>
      <c r="AC110" s="766"/>
      <c r="AD110" s="766"/>
      <c r="AE110" s="766"/>
      <c r="AF110" s="766"/>
      <c r="AG110" s="766"/>
      <c r="AH110" s="1703"/>
      <c r="AI110" s="1704"/>
      <c r="AJ110" s="1704"/>
      <c r="AK110" s="1704"/>
      <c r="AL110" s="1704"/>
      <c r="AM110" s="1704"/>
      <c r="AN110" s="1704"/>
      <c r="AO110" s="1705"/>
      <c r="AP110" s="1254"/>
      <c r="AQ110" s="1255"/>
      <c r="AR110" s="1255"/>
      <c r="AS110" s="1256"/>
      <c r="AT110" s="1254"/>
      <c r="AU110" s="1255"/>
      <c r="AV110" s="1255"/>
      <c r="AW110" s="1256"/>
      <c r="AX110" s="1649"/>
      <c r="AY110" s="1650"/>
      <c r="AZ110" s="1650"/>
      <c r="BA110" s="1650"/>
      <c r="BB110" s="1650"/>
      <c r="BC110" s="1651"/>
      <c r="BE110" s="1140"/>
      <c r="BF110" s="1141"/>
      <c r="BG110" s="1142"/>
      <c r="BH110" s="1313"/>
      <c r="BI110" s="1314"/>
      <c r="BJ110" s="1315"/>
      <c r="BK110" s="1315"/>
      <c r="BL110" s="1315"/>
      <c r="BM110" s="1315"/>
      <c r="BN110" s="1315"/>
      <c r="BO110" s="1315"/>
      <c r="BP110" s="1315"/>
      <c r="BQ110" s="1315"/>
      <c r="BR110" s="1315"/>
      <c r="BS110" s="1315"/>
      <c r="BT110" s="1316"/>
      <c r="BU110" s="1080"/>
      <c r="BV110" s="1081"/>
      <c r="BW110" s="1082"/>
      <c r="BX110" s="1362"/>
      <c r="BY110" s="1361"/>
      <c r="BZ110" s="1361"/>
      <c r="CA110" s="1361"/>
      <c r="CB110" s="1361"/>
      <c r="CC110" s="1361"/>
      <c r="CD110" s="1361"/>
      <c r="CE110" s="1361"/>
      <c r="CF110" s="1361"/>
      <c r="CG110" s="1361"/>
      <c r="CH110" s="1361"/>
      <c r="CI110" s="642"/>
      <c r="CJ110" s="60"/>
      <c r="CK110" s="557"/>
      <c r="CL110" s="558"/>
      <c r="CM110" s="558"/>
      <c r="CN110" s="558"/>
      <c r="CO110" s="558"/>
      <c r="CP110" s="558"/>
      <c r="CQ110" s="558"/>
      <c r="CR110" s="558"/>
      <c r="CS110" s="558"/>
      <c r="CT110" s="558"/>
      <c r="CU110" s="558"/>
      <c r="CV110" s="558"/>
      <c r="CW110" s="558"/>
      <c r="CX110" s="558"/>
      <c r="CY110" s="558"/>
      <c r="CZ110" s="558"/>
      <c r="DA110" s="558"/>
      <c r="DB110" s="558"/>
      <c r="DC110" s="558"/>
      <c r="DD110" s="558"/>
      <c r="DE110" s="558"/>
      <c r="DF110" s="558"/>
      <c r="DG110" s="558"/>
      <c r="DH110" s="558"/>
      <c r="DI110" s="558"/>
      <c r="DJ110" s="558"/>
      <c r="DK110" s="558"/>
      <c r="DL110" s="558"/>
      <c r="DM110" s="558"/>
      <c r="DN110" s="558"/>
      <c r="DO110" s="558"/>
      <c r="DP110" s="1738"/>
      <c r="DQ110" s="606"/>
      <c r="DR110" s="606"/>
      <c r="DS110" s="606"/>
      <c r="DT110" s="606"/>
      <c r="DU110" s="606"/>
      <c r="DV110" s="607"/>
      <c r="DW110" s="685"/>
      <c r="DX110" s="686"/>
      <c r="DY110" s="597"/>
      <c r="DZ110" s="597"/>
      <c r="EA110" s="597"/>
      <c r="EB110" s="597"/>
      <c r="EC110" s="597"/>
      <c r="ED110" s="597"/>
      <c r="EE110" s="597"/>
      <c r="EF110" s="597"/>
      <c r="EG110" s="598"/>
      <c r="EL110" s="1807"/>
      <c r="EM110" s="1807"/>
      <c r="EN110" s="1807"/>
      <c r="EO110" s="1807"/>
      <c r="EP110" s="1807"/>
      <c r="EQ110" s="1807"/>
      <c r="ER110" s="1807"/>
      <c r="ES110" s="1807"/>
      <c r="ET110" s="1807"/>
      <c r="EU110" s="1807"/>
      <c r="EV110" s="1807"/>
      <c r="EW110" s="1807"/>
      <c r="EX110" s="1807"/>
      <c r="EY110" s="1807"/>
      <c r="EZ110" s="1807"/>
      <c r="FA110" s="1807"/>
      <c r="FB110" s="1807"/>
      <c r="FC110" s="1807"/>
      <c r="FD110" s="1807"/>
      <c r="FE110" s="1807"/>
      <c r="FF110" s="1807"/>
      <c r="FG110" s="1807"/>
      <c r="FH110" s="1807"/>
      <c r="FI110" s="1807"/>
      <c r="FJ110" s="1807"/>
      <c r="FK110" s="1807"/>
      <c r="FL110" s="1807"/>
      <c r="FM110" s="1807"/>
      <c r="FN110" s="1807"/>
      <c r="FO110" s="1807"/>
      <c r="FP110" s="1807"/>
      <c r="FQ110" s="1807"/>
      <c r="FR110" s="1807"/>
      <c r="FS110" s="1807"/>
    </row>
    <row r="111" spans="1:175" ht="1.5" customHeight="1" x14ac:dyDescent="0.15">
      <c r="F111" s="12"/>
      <c r="G111" s="1453"/>
      <c r="H111" s="1454"/>
      <c r="I111" s="1455"/>
      <c r="J111" s="1461"/>
      <c r="K111" s="1461"/>
      <c r="L111" s="1461"/>
      <c r="M111" s="1462"/>
      <c r="N111" s="765"/>
      <c r="O111" s="766"/>
      <c r="P111" s="766"/>
      <c r="Q111" s="766"/>
      <c r="R111" s="766"/>
      <c r="S111" s="766"/>
      <c r="T111" s="766"/>
      <c r="U111" s="766"/>
      <c r="V111" s="766"/>
      <c r="W111" s="766"/>
      <c r="X111" s="766"/>
      <c r="Y111" s="766"/>
      <c r="Z111" s="766"/>
      <c r="AA111" s="766"/>
      <c r="AB111" s="766"/>
      <c r="AC111" s="766"/>
      <c r="AD111" s="766"/>
      <c r="AE111" s="766"/>
      <c r="AF111" s="766"/>
      <c r="AG111" s="766"/>
      <c r="AH111" s="1703"/>
      <c r="AI111" s="1704"/>
      <c r="AJ111" s="1704"/>
      <c r="AK111" s="1704"/>
      <c r="AL111" s="1704"/>
      <c r="AM111" s="1704"/>
      <c r="AN111" s="1704"/>
      <c r="AO111" s="1705"/>
      <c r="AP111" s="1254"/>
      <c r="AQ111" s="1255"/>
      <c r="AR111" s="1255"/>
      <c r="AS111" s="1256"/>
      <c r="AT111" s="1254"/>
      <c r="AU111" s="1255"/>
      <c r="AV111" s="1255"/>
      <c r="AW111" s="1256"/>
      <c r="AX111" s="1649"/>
      <c r="AY111" s="1650"/>
      <c r="AZ111" s="1650"/>
      <c r="BA111" s="1650"/>
      <c r="BB111" s="1650"/>
      <c r="BC111" s="1651"/>
      <c r="BE111" s="1140"/>
      <c r="BF111" s="1141"/>
      <c r="BG111" s="1142"/>
      <c r="BH111" s="1313"/>
      <c r="BI111" s="1314"/>
      <c r="BJ111" s="1315"/>
      <c r="BK111" s="1315"/>
      <c r="BL111" s="1315"/>
      <c r="BM111" s="1315"/>
      <c r="BN111" s="1315"/>
      <c r="BO111" s="1315"/>
      <c r="BP111" s="1315"/>
      <c r="BQ111" s="1315"/>
      <c r="BR111" s="1315"/>
      <c r="BS111" s="1315"/>
      <c r="BT111" s="1316"/>
      <c r="BU111" s="1080"/>
      <c r="BV111" s="1081"/>
      <c r="BW111" s="1082"/>
      <c r="BX111" s="1362"/>
      <c r="BY111" s="1361"/>
      <c r="BZ111" s="1361"/>
      <c r="CA111" s="1361"/>
      <c r="CB111" s="1361"/>
      <c r="CC111" s="1361"/>
      <c r="CD111" s="1361"/>
      <c r="CE111" s="1361"/>
      <c r="CF111" s="1361"/>
      <c r="CG111" s="1361"/>
      <c r="CH111" s="1361"/>
      <c r="CI111" s="642"/>
      <c r="CJ111" s="60"/>
      <c r="CK111" s="1384" t="s">
        <v>259</v>
      </c>
      <c r="CL111" s="1385"/>
      <c r="CM111" s="1385"/>
      <c r="CN111" s="1385"/>
      <c r="CO111" s="1385"/>
      <c r="CP111" s="1385"/>
      <c r="CQ111" s="1385"/>
      <c r="CR111" s="1385"/>
      <c r="CS111" s="1385"/>
      <c r="CT111" s="1385"/>
      <c r="CU111" s="1385"/>
      <c r="CV111" s="1385"/>
      <c r="CW111" s="1385"/>
      <c r="CX111" s="1385"/>
      <c r="CY111" s="1385"/>
      <c r="CZ111" s="1385"/>
      <c r="DA111" s="1385"/>
      <c r="DB111" s="1385"/>
      <c r="DC111" s="1385"/>
      <c r="DD111" s="1385"/>
      <c r="DE111" s="1385"/>
      <c r="DF111" s="1385"/>
      <c r="DG111" s="1385"/>
      <c r="DH111" s="1385"/>
      <c r="DI111" s="1385"/>
      <c r="DJ111" s="1385"/>
      <c r="DK111" s="1385"/>
      <c r="DL111" s="1385"/>
      <c r="DM111" s="1385"/>
      <c r="DN111" s="1385"/>
      <c r="DO111" s="1385"/>
      <c r="DP111" s="1113" t="s">
        <v>321</v>
      </c>
      <c r="DQ111" s="1114"/>
      <c r="DR111" s="1114"/>
      <c r="DS111" s="1114"/>
      <c r="DT111" s="1114"/>
      <c r="DU111" s="1114"/>
      <c r="DV111" s="1115"/>
      <c r="DW111" s="682" t="s">
        <v>113</v>
      </c>
      <c r="DX111" s="683"/>
      <c r="DY111" s="591">
        <f>IF(不動産!E31="","",不動産!E31)</f>
        <v>0</v>
      </c>
      <c r="DZ111" s="591"/>
      <c r="EA111" s="591"/>
      <c r="EB111" s="591"/>
      <c r="EC111" s="591"/>
      <c r="ED111" s="591"/>
      <c r="EE111" s="591"/>
      <c r="EF111" s="591"/>
      <c r="EG111" s="592"/>
      <c r="EL111" s="1808"/>
      <c r="EM111" s="1808"/>
      <c r="EN111" s="1808"/>
      <c r="EO111" s="1808"/>
      <c r="EP111" s="1808"/>
      <c r="EQ111" s="1808"/>
      <c r="ER111" s="1808"/>
      <c r="ES111" s="1808"/>
      <c r="ET111" s="1808"/>
      <c r="EU111" s="1808"/>
      <c r="EV111" s="1808"/>
      <c r="EW111" s="1808"/>
      <c r="EX111" s="1808"/>
      <c r="EY111" s="1808"/>
      <c r="EZ111" s="1808"/>
      <c r="FA111" s="1808"/>
      <c r="FB111" s="1808"/>
      <c r="FC111" s="1808"/>
      <c r="FD111" s="1808"/>
      <c r="FE111" s="1808"/>
      <c r="FF111" s="1808"/>
      <c r="FG111" s="1808"/>
      <c r="FH111" s="1808"/>
      <c r="FI111" s="1808"/>
      <c r="FJ111" s="1808"/>
      <c r="FK111" s="1808"/>
      <c r="FL111" s="1808"/>
      <c r="FM111" s="1808"/>
      <c r="FN111" s="1808"/>
      <c r="FO111" s="1808"/>
      <c r="FP111" s="1808"/>
      <c r="FQ111" s="1808"/>
      <c r="FR111" s="1808"/>
      <c r="FS111" s="1808"/>
    </row>
    <row r="112" spans="1:175" ht="4.3499999999999996" customHeight="1" x14ac:dyDescent="0.15">
      <c r="F112" s="12"/>
      <c r="G112" s="1453"/>
      <c r="H112" s="1454"/>
      <c r="I112" s="1455"/>
      <c r="J112" s="1461"/>
      <c r="K112" s="1461"/>
      <c r="L112" s="1461"/>
      <c r="M112" s="1462"/>
      <c r="N112" s="765"/>
      <c r="O112" s="766"/>
      <c r="P112" s="766"/>
      <c r="Q112" s="766"/>
      <c r="R112" s="766"/>
      <c r="S112" s="766"/>
      <c r="T112" s="766"/>
      <c r="U112" s="766"/>
      <c r="V112" s="766"/>
      <c r="W112" s="766"/>
      <c r="X112" s="766"/>
      <c r="Y112" s="766"/>
      <c r="Z112" s="766"/>
      <c r="AA112" s="766"/>
      <c r="AB112" s="766"/>
      <c r="AC112" s="766"/>
      <c r="AD112" s="766"/>
      <c r="AE112" s="766"/>
      <c r="AF112" s="766"/>
      <c r="AG112" s="766"/>
      <c r="AH112" s="1703"/>
      <c r="AI112" s="1704"/>
      <c r="AJ112" s="1704"/>
      <c r="AK112" s="1704"/>
      <c r="AL112" s="1704"/>
      <c r="AM112" s="1704"/>
      <c r="AN112" s="1704"/>
      <c r="AO112" s="1705"/>
      <c r="AP112" s="1254"/>
      <c r="AQ112" s="1255"/>
      <c r="AR112" s="1255"/>
      <c r="AS112" s="1256"/>
      <c r="AT112" s="1254"/>
      <c r="AU112" s="1255"/>
      <c r="AV112" s="1255"/>
      <c r="AW112" s="1256"/>
      <c r="AX112" s="1649"/>
      <c r="AY112" s="1650"/>
      <c r="AZ112" s="1650"/>
      <c r="BA112" s="1650"/>
      <c r="BB112" s="1650"/>
      <c r="BC112" s="1651"/>
      <c r="BE112" s="1140"/>
      <c r="BF112" s="1141"/>
      <c r="BG112" s="1142"/>
      <c r="BH112" s="1313" t="s">
        <v>54</v>
      </c>
      <c r="BI112" s="1314"/>
      <c r="BJ112" s="1315"/>
      <c r="BK112" s="1315"/>
      <c r="BL112" s="1315"/>
      <c r="BM112" s="1315"/>
      <c r="BN112" s="1315"/>
      <c r="BO112" s="1315"/>
      <c r="BP112" s="1315"/>
      <c r="BQ112" s="1315"/>
      <c r="BR112" s="1315"/>
      <c r="BS112" s="1315"/>
      <c r="BT112" s="1316"/>
      <c r="BU112" s="1080" t="s">
        <v>35</v>
      </c>
      <c r="BV112" s="1081"/>
      <c r="BW112" s="1082"/>
      <c r="BX112" s="1358">
        <f>IF(給与!D39="","",給与!D39)</f>
        <v>0</v>
      </c>
      <c r="BY112" s="1359"/>
      <c r="BZ112" s="1359"/>
      <c r="CA112" s="1359"/>
      <c r="CB112" s="1359"/>
      <c r="CC112" s="1359"/>
      <c r="CD112" s="1359"/>
      <c r="CE112" s="1359"/>
      <c r="CF112" s="1359"/>
      <c r="CG112" s="1359"/>
      <c r="CH112" s="1359"/>
      <c r="CI112" s="642"/>
      <c r="CJ112" s="60"/>
      <c r="CK112" s="1386"/>
      <c r="CL112" s="1387"/>
      <c r="CM112" s="1387"/>
      <c r="CN112" s="1387"/>
      <c r="CO112" s="1387"/>
      <c r="CP112" s="1387"/>
      <c r="CQ112" s="1387"/>
      <c r="CR112" s="1387"/>
      <c r="CS112" s="1387"/>
      <c r="CT112" s="1387"/>
      <c r="CU112" s="1387"/>
      <c r="CV112" s="1387"/>
      <c r="CW112" s="1387"/>
      <c r="CX112" s="1387"/>
      <c r="CY112" s="1387"/>
      <c r="CZ112" s="1387"/>
      <c r="DA112" s="1387"/>
      <c r="DB112" s="1387"/>
      <c r="DC112" s="1387"/>
      <c r="DD112" s="1387"/>
      <c r="DE112" s="1387"/>
      <c r="DF112" s="1387"/>
      <c r="DG112" s="1387"/>
      <c r="DH112" s="1387"/>
      <c r="DI112" s="1387"/>
      <c r="DJ112" s="1387"/>
      <c r="DK112" s="1387"/>
      <c r="DL112" s="1387"/>
      <c r="DM112" s="1387"/>
      <c r="DN112" s="1387"/>
      <c r="DO112" s="1387"/>
      <c r="DP112" s="1116"/>
      <c r="DQ112" s="1117"/>
      <c r="DR112" s="1117"/>
      <c r="DS112" s="1117"/>
      <c r="DT112" s="1117"/>
      <c r="DU112" s="1117"/>
      <c r="DV112" s="1118"/>
      <c r="DW112" s="688"/>
      <c r="DX112" s="689"/>
      <c r="DY112" s="594"/>
      <c r="DZ112" s="594"/>
      <c r="EA112" s="594"/>
      <c r="EB112" s="594"/>
      <c r="EC112" s="594"/>
      <c r="ED112" s="594"/>
      <c r="EE112" s="594"/>
      <c r="EF112" s="594"/>
      <c r="EG112" s="595"/>
      <c r="EL112" s="682" t="s">
        <v>338</v>
      </c>
      <c r="EM112" s="683"/>
      <c r="EN112" s="683"/>
      <c r="EO112" s="683"/>
      <c r="EP112" s="683"/>
      <c r="EQ112" s="683"/>
      <c r="ER112" s="684"/>
      <c r="ES112" s="1792" t="s">
        <v>227</v>
      </c>
      <c r="ET112" s="1793"/>
      <c r="EU112" s="1793"/>
      <c r="EV112" s="1793"/>
      <c r="EW112" s="1793"/>
      <c r="EX112" s="1793"/>
      <c r="EY112" s="1793"/>
      <c r="EZ112" s="1793"/>
      <c r="FA112" s="1793"/>
      <c r="FB112" s="1794"/>
      <c r="FC112" s="682" t="s">
        <v>11</v>
      </c>
      <c r="FD112" s="683"/>
      <c r="FE112" s="683"/>
      <c r="FF112" s="683"/>
      <c r="FG112" s="683"/>
      <c r="FH112" s="683"/>
      <c r="FI112" s="683"/>
      <c r="FJ112" s="684"/>
      <c r="FK112" s="682" t="s">
        <v>238</v>
      </c>
      <c r="FL112" s="683"/>
      <c r="FM112" s="683"/>
      <c r="FN112" s="683"/>
      <c r="FO112" s="683"/>
      <c r="FP112" s="683"/>
      <c r="FQ112" s="683"/>
      <c r="FR112" s="683"/>
      <c r="FS112" s="684"/>
    </row>
    <row r="113" spans="6:175" ht="4.3499999999999996" customHeight="1" thickBot="1" x14ac:dyDescent="0.2">
      <c r="F113" s="12"/>
      <c r="G113" s="1453"/>
      <c r="H113" s="1454"/>
      <c r="I113" s="1455"/>
      <c r="J113" s="1461"/>
      <c r="K113" s="1461"/>
      <c r="L113" s="1461"/>
      <c r="M113" s="1462"/>
      <c r="N113" s="768"/>
      <c r="O113" s="769"/>
      <c r="P113" s="769"/>
      <c r="Q113" s="769"/>
      <c r="R113" s="769"/>
      <c r="S113" s="769"/>
      <c r="T113" s="769"/>
      <c r="U113" s="769"/>
      <c r="V113" s="769"/>
      <c r="W113" s="769"/>
      <c r="X113" s="769"/>
      <c r="Y113" s="769"/>
      <c r="Z113" s="769"/>
      <c r="AA113" s="769"/>
      <c r="AB113" s="769"/>
      <c r="AC113" s="769"/>
      <c r="AD113" s="769"/>
      <c r="AE113" s="769"/>
      <c r="AF113" s="769"/>
      <c r="AG113" s="769"/>
      <c r="AH113" s="1703"/>
      <c r="AI113" s="1704"/>
      <c r="AJ113" s="1704"/>
      <c r="AK113" s="1704"/>
      <c r="AL113" s="1704"/>
      <c r="AM113" s="1704"/>
      <c r="AN113" s="1704"/>
      <c r="AO113" s="1705"/>
      <c r="AP113" s="1254"/>
      <c r="AQ113" s="1255"/>
      <c r="AR113" s="1255"/>
      <c r="AS113" s="1256"/>
      <c r="AT113" s="1254"/>
      <c r="AU113" s="1255"/>
      <c r="AV113" s="1255"/>
      <c r="AW113" s="1256"/>
      <c r="AX113" s="1649"/>
      <c r="AY113" s="1650"/>
      <c r="AZ113" s="1650"/>
      <c r="BA113" s="1650"/>
      <c r="BB113" s="1650"/>
      <c r="BC113" s="1651"/>
      <c r="BE113" s="1140"/>
      <c r="BF113" s="1141"/>
      <c r="BG113" s="1142"/>
      <c r="BH113" s="1313"/>
      <c r="BI113" s="1314"/>
      <c r="BJ113" s="1315"/>
      <c r="BK113" s="1315"/>
      <c r="BL113" s="1315"/>
      <c r="BM113" s="1315"/>
      <c r="BN113" s="1315"/>
      <c r="BO113" s="1315"/>
      <c r="BP113" s="1315"/>
      <c r="BQ113" s="1315"/>
      <c r="BR113" s="1315"/>
      <c r="BS113" s="1315"/>
      <c r="BT113" s="1316"/>
      <c r="BU113" s="1080"/>
      <c r="BV113" s="1081"/>
      <c r="BW113" s="1082"/>
      <c r="BX113" s="1358"/>
      <c r="BY113" s="1359"/>
      <c r="BZ113" s="1359"/>
      <c r="CA113" s="1359"/>
      <c r="CB113" s="1359"/>
      <c r="CC113" s="1359"/>
      <c r="CD113" s="1359"/>
      <c r="CE113" s="1359"/>
      <c r="CF113" s="1359"/>
      <c r="CG113" s="1359"/>
      <c r="CH113" s="1359"/>
      <c r="CI113" s="642"/>
      <c r="CJ113" s="60"/>
      <c r="CK113" s="1386"/>
      <c r="CL113" s="1387"/>
      <c r="CM113" s="1387"/>
      <c r="CN113" s="1387"/>
      <c r="CO113" s="1387"/>
      <c r="CP113" s="1387"/>
      <c r="CQ113" s="1387"/>
      <c r="CR113" s="1387"/>
      <c r="CS113" s="1387"/>
      <c r="CT113" s="1387"/>
      <c r="CU113" s="1387"/>
      <c r="CV113" s="1387"/>
      <c r="CW113" s="1387"/>
      <c r="CX113" s="1387"/>
      <c r="CY113" s="1387"/>
      <c r="CZ113" s="1387"/>
      <c r="DA113" s="1387"/>
      <c r="DB113" s="1387"/>
      <c r="DC113" s="1387"/>
      <c r="DD113" s="1387"/>
      <c r="DE113" s="1387"/>
      <c r="DF113" s="1387"/>
      <c r="DG113" s="1387"/>
      <c r="DH113" s="1387"/>
      <c r="DI113" s="1387"/>
      <c r="DJ113" s="1387"/>
      <c r="DK113" s="1387"/>
      <c r="DL113" s="1387"/>
      <c r="DM113" s="1387"/>
      <c r="DN113" s="1387"/>
      <c r="DO113" s="1387"/>
      <c r="DP113" s="1119"/>
      <c r="DQ113" s="1120"/>
      <c r="DR113" s="1120"/>
      <c r="DS113" s="1120"/>
      <c r="DT113" s="1120"/>
      <c r="DU113" s="1120"/>
      <c r="DV113" s="1121"/>
      <c r="DW113" s="688"/>
      <c r="DX113" s="689"/>
      <c r="DY113" s="594"/>
      <c r="DZ113" s="594"/>
      <c r="EA113" s="594"/>
      <c r="EB113" s="594"/>
      <c r="EC113" s="594"/>
      <c r="ED113" s="594"/>
      <c r="EE113" s="594"/>
      <c r="EF113" s="594"/>
      <c r="EG113" s="595"/>
      <c r="EL113" s="688"/>
      <c r="EM113" s="689"/>
      <c r="EN113" s="689"/>
      <c r="EO113" s="689"/>
      <c r="EP113" s="689"/>
      <c r="EQ113" s="689"/>
      <c r="ER113" s="690"/>
      <c r="ES113" s="646"/>
      <c r="ET113" s="647"/>
      <c r="EU113" s="647"/>
      <c r="EV113" s="647"/>
      <c r="EW113" s="647"/>
      <c r="EX113" s="647"/>
      <c r="EY113" s="647"/>
      <c r="EZ113" s="647"/>
      <c r="FA113" s="647"/>
      <c r="FB113" s="648"/>
      <c r="FC113" s="688"/>
      <c r="FD113" s="689"/>
      <c r="FE113" s="689"/>
      <c r="FF113" s="689"/>
      <c r="FG113" s="689"/>
      <c r="FH113" s="689"/>
      <c r="FI113" s="689"/>
      <c r="FJ113" s="690"/>
      <c r="FK113" s="688"/>
      <c r="FL113" s="689"/>
      <c r="FM113" s="689"/>
      <c r="FN113" s="689"/>
      <c r="FO113" s="689"/>
      <c r="FP113" s="689"/>
      <c r="FQ113" s="689"/>
      <c r="FR113" s="689"/>
      <c r="FS113" s="690"/>
    </row>
    <row r="114" spans="6:175" ht="4.3499999999999996" customHeight="1" x14ac:dyDescent="0.15">
      <c r="F114" s="12"/>
      <c r="G114" s="1453"/>
      <c r="H114" s="1454"/>
      <c r="I114" s="1455"/>
      <c r="J114" s="1461"/>
      <c r="K114" s="1461"/>
      <c r="L114" s="1461"/>
      <c r="M114" s="1462"/>
      <c r="N114" s="1257" t="s">
        <v>125</v>
      </c>
      <c r="O114" s="1258"/>
      <c r="P114" s="1258"/>
      <c r="Q114" s="1258"/>
      <c r="R114" s="1259"/>
      <c r="S114" s="762" t="str">
        <f>IF(扶養控除!E14="","",ASC(扶養控除!E14))</f>
        <v/>
      </c>
      <c r="T114" s="763"/>
      <c r="U114" s="763"/>
      <c r="V114" s="763"/>
      <c r="W114" s="763"/>
      <c r="X114" s="763"/>
      <c r="Y114" s="763"/>
      <c r="Z114" s="763"/>
      <c r="AA114" s="763"/>
      <c r="AB114" s="763"/>
      <c r="AC114" s="763"/>
      <c r="AD114" s="763"/>
      <c r="AE114" s="763"/>
      <c r="AF114" s="763"/>
      <c r="AG114" s="764"/>
      <c r="AH114" s="1703"/>
      <c r="AI114" s="1704"/>
      <c r="AJ114" s="1704"/>
      <c r="AK114" s="1704"/>
      <c r="AL114" s="1704"/>
      <c r="AM114" s="1704"/>
      <c r="AN114" s="1704"/>
      <c r="AO114" s="1705"/>
      <c r="AP114" s="1254"/>
      <c r="AQ114" s="1255"/>
      <c r="AR114" s="1255"/>
      <c r="AS114" s="1256"/>
      <c r="AT114" s="1263" t="s">
        <v>704</v>
      </c>
      <c r="AU114" s="1264"/>
      <c r="AV114" s="1264"/>
      <c r="AW114" s="1265"/>
      <c r="AX114" s="1649"/>
      <c r="AY114" s="1650"/>
      <c r="AZ114" s="1650"/>
      <c r="BA114" s="1650"/>
      <c r="BB114" s="1650"/>
      <c r="BC114" s="1651"/>
      <c r="BE114" s="1140"/>
      <c r="BF114" s="1141"/>
      <c r="BG114" s="1142"/>
      <c r="BH114" s="1313"/>
      <c r="BI114" s="1314"/>
      <c r="BJ114" s="1315"/>
      <c r="BK114" s="1315"/>
      <c r="BL114" s="1315"/>
      <c r="BM114" s="1315"/>
      <c r="BN114" s="1315"/>
      <c r="BO114" s="1315"/>
      <c r="BP114" s="1315"/>
      <c r="BQ114" s="1315"/>
      <c r="BR114" s="1315"/>
      <c r="BS114" s="1315"/>
      <c r="BT114" s="1316"/>
      <c r="BU114" s="1080"/>
      <c r="BV114" s="1081"/>
      <c r="BW114" s="1082"/>
      <c r="BX114" s="1358"/>
      <c r="BY114" s="1359"/>
      <c r="BZ114" s="1359"/>
      <c r="CA114" s="1359"/>
      <c r="CB114" s="1359"/>
      <c r="CC114" s="1359"/>
      <c r="CD114" s="1359"/>
      <c r="CE114" s="1359"/>
      <c r="CF114" s="1359"/>
      <c r="CG114" s="1359"/>
      <c r="CH114" s="1359"/>
      <c r="CI114" s="642"/>
      <c r="CJ114" s="60"/>
      <c r="CK114" s="554" t="str">
        <f>IF(不動産!D19="","",不動産!D19)</f>
        <v/>
      </c>
      <c r="CL114" s="555"/>
      <c r="CM114" s="555"/>
      <c r="CN114" s="555"/>
      <c r="CO114" s="555"/>
      <c r="CP114" s="555"/>
      <c r="CQ114" s="555"/>
      <c r="CR114" s="555"/>
      <c r="CS114" s="555"/>
      <c r="CT114" s="555"/>
      <c r="CU114" s="555"/>
      <c r="CV114" s="555"/>
      <c r="CW114" s="555"/>
      <c r="CX114" s="555"/>
      <c r="CY114" s="555"/>
      <c r="CZ114" s="555"/>
      <c r="DA114" s="555"/>
      <c r="DB114" s="555"/>
      <c r="DC114" s="555"/>
      <c r="DD114" s="555"/>
      <c r="DE114" s="555"/>
      <c r="DF114" s="555"/>
      <c r="DG114" s="555"/>
      <c r="DH114" s="555"/>
      <c r="DI114" s="555"/>
      <c r="DJ114" s="555"/>
      <c r="DK114" s="555"/>
      <c r="DL114" s="555"/>
      <c r="DM114" s="555"/>
      <c r="DN114" s="555"/>
      <c r="DO114" s="555"/>
      <c r="DP114" s="1739" t="s">
        <v>124</v>
      </c>
      <c r="DQ114" s="741"/>
      <c r="DR114" s="741"/>
      <c r="DS114" s="741"/>
      <c r="DT114" s="741"/>
      <c r="DU114" s="741"/>
      <c r="DV114" s="741"/>
      <c r="DW114" s="1195" t="s">
        <v>88</v>
      </c>
      <c r="DX114" s="1196"/>
      <c r="DY114" s="1200">
        <f>IF(不動産!E32="","",不動産!E32)</f>
        <v>0</v>
      </c>
      <c r="DZ114" s="1200"/>
      <c r="EA114" s="1200"/>
      <c r="EB114" s="1200"/>
      <c r="EC114" s="1200"/>
      <c r="ED114" s="1200"/>
      <c r="EE114" s="1200"/>
      <c r="EF114" s="1200"/>
      <c r="EG114" s="1201"/>
      <c r="EL114" s="688"/>
      <c r="EM114" s="689"/>
      <c r="EN114" s="689"/>
      <c r="EO114" s="689"/>
      <c r="EP114" s="689"/>
      <c r="EQ114" s="689"/>
      <c r="ER114" s="690"/>
      <c r="ES114" s="646"/>
      <c r="ET114" s="647"/>
      <c r="EU114" s="647"/>
      <c r="EV114" s="647"/>
      <c r="EW114" s="647"/>
      <c r="EX114" s="647"/>
      <c r="EY114" s="647"/>
      <c r="EZ114" s="647"/>
      <c r="FA114" s="647"/>
      <c r="FB114" s="648"/>
      <c r="FC114" s="688"/>
      <c r="FD114" s="689"/>
      <c r="FE114" s="689"/>
      <c r="FF114" s="689"/>
      <c r="FG114" s="689"/>
      <c r="FH114" s="689"/>
      <c r="FI114" s="689"/>
      <c r="FJ114" s="690"/>
      <c r="FK114" s="688"/>
      <c r="FL114" s="689"/>
      <c r="FM114" s="689"/>
      <c r="FN114" s="689"/>
      <c r="FO114" s="689"/>
      <c r="FP114" s="689"/>
      <c r="FQ114" s="689"/>
      <c r="FR114" s="689"/>
      <c r="FS114" s="690"/>
    </row>
    <row r="115" spans="6:175" ht="4.3499999999999996" customHeight="1" x14ac:dyDescent="0.15">
      <c r="F115" s="12"/>
      <c r="G115" s="1453"/>
      <c r="H115" s="1454"/>
      <c r="I115" s="1455"/>
      <c r="J115" s="1461"/>
      <c r="K115" s="1461"/>
      <c r="L115" s="1461"/>
      <c r="M115" s="1462"/>
      <c r="N115" s="1257"/>
      <c r="O115" s="1258"/>
      <c r="P115" s="1258"/>
      <c r="Q115" s="1258"/>
      <c r="R115" s="1259"/>
      <c r="S115" s="765"/>
      <c r="T115" s="766"/>
      <c r="U115" s="766"/>
      <c r="V115" s="766"/>
      <c r="W115" s="766"/>
      <c r="X115" s="766"/>
      <c r="Y115" s="766"/>
      <c r="Z115" s="766"/>
      <c r="AA115" s="766"/>
      <c r="AB115" s="766"/>
      <c r="AC115" s="766"/>
      <c r="AD115" s="766"/>
      <c r="AE115" s="766"/>
      <c r="AF115" s="766"/>
      <c r="AG115" s="767"/>
      <c r="AH115" s="1703"/>
      <c r="AI115" s="1704"/>
      <c r="AJ115" s="1704"/>
      <c r="AK115" s="1704"/>
      <c r="AL115" s="1704"/>
      <c r="AM115" s="1704"/>
      <c r="AN115" s="1704"/>
      <c r="AO115" s="1705"/>
      <c r="AP115" s="1254"/>
      <c r="AQ115" s="1255"/>
      <c r="AR115" s="1255"/>
      <c r="AS115" s="1256"/>
      <c r="AT115" s="1263"/>
      <c r="AU115" s="1264"/>
      <c r="AV115" s="1264"/>
      <c r="AW115" s="1265"/>
      <c r="AX115" s="1649"/>
      <c r="AY115" s="1650"/>
      <c r="AZ115" s="1650"/>
      <c r="BA115" s="1650"/>
      <c r="BB115" s="1650"/>
      <c r="BC115" s="1651"/>
      <c r="BE115" s="1140"/>
      <c r="BF115" s="1141"/>
      <c r="BG115" s="1142"/>
      <c r="BH115" s="1313"/>
      <c r="BI115" s="1314"/>
      <c r="BJ115" s="1315"/>
      <c r="BK115" s="1315"/>
      <c r="BL115" s="1315"/>
      <c r="BM115" s="1315"/>
      <c r="BN115" s="1315"/>
      <c r="BO115" s="1315"/>
      <c r="BP115" s="1315"/>
      <c r="BQ115" s="1315"/>
      <c r="BR115" s="1315"/>
      <c r="BS115" s="1315"/>
      <c r="BT115" s="1316"/>
      <c r="BU115" s="1080"/>
      <c r="BV115" s="1081"/>
      <c r="BW115" s="1082"/>
      <c r="BX115" s="1358"/>
      <c r="BY115" s="1359"/>
      <c r="BZ115" s="1359"/>
      <c r="CA115" s="1359"/>
      <c r="CB115" s="1359"/>
      <c r="CC115" s="1359"/>
      <c r="CD115" s="1359"/>
      <c r="CE115" s="1359"/>
      <c r="CF115" s="1359"/>
      <c r="CG115" s="1359"/>
      <c r="CH115" s="1359"/>
      <c r="CI115" s="642"/>
      <c r="CJ115" s="60"/>
      <c r="CK115" s="554"/>
      <c r="CL115" s="555"/>
      <c r="CM115" s="555"/>
      <c r="CN115" s="555"/>
      <c r="CO115" s="555"/>
      <c r="CP115" s="555"/>
      <c r="CQ115" s="555"/>
      <c r="CR115" s="555"/>
      <c r="CS115" s="555"/>
      <c r="CT115" s="555"/>
      <c r="CU115" s="555"/>
      <c r="CV115" s="555"/>
      <c r="CW115" s="555"/>
      <c r="CX115" s="555"/>
      <c r="CY115" s="555"/>
      <c r="CZ115" s="555"/>
      <c r="DA115" s="555"/>
      <c r="DB115" s="555"/>
      <c r="DC115" s="555"/>
      <c r="DD115" s="555"/>
      <c r="DE115" s="555"/>
      <c r="DF115" s="555"/>
      <c r="DG115" s="555"/>
      <c r="DH115" s="555"/>
      <c r="DI115" s="555"/>
      <c r="DJ115" s="555"/>
      <c r="DK115" s="555"/>
      <c r="DL115" s="555"/>
      <c r="DM115" s="555"/>
      <c r="DN115" s="555"/>
      <c r="DO115" s="555"/>
      <c r="DP115" s="1740"/>
      <c r="DQ115" s="1023"/>
      <c r="DR115" s="1023"/>
      <c r="DS115" s="1023"/>
      <c r="DT115" s="1023"/>
      <c r="DU115" s="1023"/>
      <c r="DV115" s="1023"/>
      <c r="DW115" s="1197"/>
      <c r="DX115" s="689"/>
      <c r="DY115" s="1202"/>
      <c r="DZ115" s="1202"/>
      <c r="EA115" s="1202"/>
      <c r="EB115" s="1202"/>
      <c r="EC115" s="1202"/>
      <c r="ED115" s="1202"/>
      <c r="EE115" s="1202"/>
      <c r="EF115" s="1202"/>
      <c r="EG115" s="1203"/>
      <c r="EL115" s="688"/>
      <c r="EM115" s="689"/>
      <c r="EN115" s="689"/>
      <c r="EO115" s="689"/>
      <c r="EP115" s="689"/>
      <c r="EQ115" s="689"/>
      <c r="ER115" s="690"/>
      <c r="ES115" s="646"/>
      <c r="ET115" s="647"/>
      <c r="EU115" s="647"/>
      <c r="EV115" s="647"/>
      <c r="EW115" s="647"/>
      <c r="EX115" s="647"/>
      <c r="EY115" s="647"/>
      <c r="EZ115" s="647"/>
      <c r="FA115" s="647"/>
      <c r="FB115" s="648"/>
      <c r="FC115" s="688"/>
      <c r="FD115" s="689"/>
      <c r="FE115" s="689"/>
      <c r="FF115" s="689"/>
      <c r="FG115" s="689"/>
      <c r="FH115" s="689"/>
      <c r="FI115" s="689"/>
      <c r="FJ115" s="690"/>
      <c r="FK115" s="688"/>
      <c r="FL115" s="689"/>
      <c r="FM115" s="689"/>
      <c r="FN115" s="689"/>
      <c r="FO115" s="689"/>
      <c r="FP115" s="689"/>
      <c r="FQ115" s="689"/>
      <c r="FR115" s="689"/>
      <c r="FS115" s="690"/>
    </row>
    <row r="116" spans="6:175" ht="4.3499999999999996" customHeight="1" thickBot="1" x14ac:dyDescent="0.2">
      <c r="F116" s="12"/>
      <c r="G116" s="1453"/>
      <c r="H116" s="1454"/>
      <c r="I116" s="1455"/>
      <c r="J116" s="1463"/>
      <c r="K116" s="1463"/>
      <c r="L116" s="1463"/>
      <c r="M116" s="1464"/>
      <c r="N116" s="1260"/>
      <c r="O116" s="1261"/>
      <c r="P116" s="1261"/>
      <c r="Q116" s="1261"/>
      <c r="R116" s="1262"/>
      <c r="S116" s="768"/>
      <c r="T116" s="769"/>
      <c r="U116" s="769"/>
      <c r="V116" s="769"/>
      <c r="W116" s="769"/>
      <c r="X116" s="769"/>
      <c r="Y116" s="769"/>
      <c r="Z116" s="769"/>
      <c r="AA116" s="769"/>
      <c r="AB116" s="769"/>
      <c r="AC116" s="769"/>
      <c r="AD116" s="769"/>
      <c r="AE116" s="769"/>
      <c r="AF116" s="769"/>
      <c r="AG116" s="770"/>
      <c r="AH116" s="1706"/>
      <c r="AI116" s="1707"/>
      <c r="AJ116" s="1707"/>
      <c r="AK116" s="1707"/>
      <c r="AL116" s="1707"/>
      <c r="AM116" s="1707"/>
      <c r="AN116" s="1707"/>
      <c r="AO116" s="1708"/>
      <c r="AP116" s="1269"/>
      <c r="AQ116" s="1270"/>
      <c r="AR116" s="1270"/>
      <c r="AS116" s="1271"/>
      <c r="AT116" s="1266"/>
      <c r="AU116" s="1267"/>
      <c r="AV116" s="1267"/>
      <c r="AW116" s="1268"/>
      <c r="AX116" s="1652"/>
      <c r="AY116" s="1653"/>
      <c r="AZ116" s="1653"/>
      <c r="BA116" s="1653"/>
      <c r="BB116" s="1653"/>
      <c r="BC116" s="1654"/>
      <c r="BE116" s="1140"/>
      <c r="BF116" s="1141"/>
      <c r="BG116" s="1142"/>
      <c r="BH116" s="962" t="s">
        <v>61</v>
      </c>
      <c r="BI116" s="963"/>
      <c r="BJ116" s="964"/>
      <c r="BK116" s="673" t="s">
        <v>65</v>
      </c>
      <c r="BL116" s="674"/>
      <c r="BM116" s="674"/>
      <c r="BN116" s="674"/>
      <c r="BO116" s="674"/>
      <c r="BP116" s="674"/>
      <c r="BQ116" s="674"/>
      <c r="BR116" s="674"/>
      <c r="BS116" s="674"/>
      <c r="BT116" s="675"/>
      <c r="BU116" s="1317" t="s">
        <v>53</v>
      </c>
      <c r="BV116" s="1318"/>
      <c r="BW116" s="1319"/>
      <c r="BX116" s="1378">
        <f>IF('年金（65歳以上）'!D23&gt;1,'年金（65歳以上）'!D23,'年金（65歳以下）'!E21)</f>
        <v>0</v>
      </c>
      <c r="BY116" s="1379"/>
      <c r="BZ116" s="1379"/>
      <c r="CA116" s="1379"/>
      <c r="CB116" s="1379"/>
      <c r="CC116" s="1379"/>
      <c r="CD116" s="1379"/>
      <c r="CE116" s="1379"/>
      <c r="CF116" s="1379"/>
      <c r="CG116" s="1379"/>
      <c r="CH116" s="1379"/>
      <c r="CI116" s="1134"/>
      <c r="CJ116" s="60"/>
      <c r="CK116" s="557"/>
      <c r="CL116" s="558"/>
      <c r="CM116" s="558"/>
      <c r="CN116" s="558"/>
      <c r="CO116" s="558"/>
      <c r="CP116" s="558"/>
      <c r="CQ116" s="558"/>
      <c r="CR116" s="558"/>
      <c r="CS116" s="558"/>
      <c r="CT116" s="558"/>
      <c r="CU116" s="558"/>
      <c r="CV116" s="558"/>
      <c r="CW116" s="558"/>
      <c r="CX116" s="558"/>
      <c r="CY116" s="558"/>
      <c r="CZ116" s="558"/>
      <c r="DA116" s="558"/>
      <c r="DB116" s="558"/>
      <c r="DC116" s="558"/>
      <c r="DD116" s="558"/>
      <c r="DE116" s="558"/>
      <c r="DF116" s="558"/>
      <c r="DG116" s="558"/>
      <c r="DH116" s="558"/>
      <c r="DI116" s="558"/>
      <c r="DJ116" s="558"/>
      <c r="DK116" s="558"/>
      <c r="DL116" s="558"/>
      <c r="DM116" s="558"/>
      <c r="DN116" s="558"/>
      <c r="DO116" s="558"/>
      <c r="DP116" s="1741"/>
      <c r="DQ116" s="845"/>
      <c r="DR116" s="845"/>
      <c r="DS116" s="845"/>
      <c r="DT116" s="845"/>
      <c r="DU116" s="845"/>
      <c r="DV116" s="845"/>
      <c r="DW116" s="1198"/>
      <c r="DX116" s="1199"/>
      <c r="DY116" s="1204"/>
      <c r="DZ116" s="1204"/>
      <c r="EA116" s="1204"/>
      <c r="EB116" s="1204"/>
      <c r="EC116" s="1204"/>
      <c r="ED116" s="1204"/>
      <c r="EE116" s="1204"/>
      <c r="EF116" s="1204"/>
      <c r="EG116" s="1205"/>
      <c r="EL116" s="685"/>
      <c r="EM116" s="686"/>
      <c r="EN116" s="686"/>
      <c r="EO116" s="686"/>
      <c r="EP116" s="686"/>
      <c r="EQ116" s="686"/>
      <c r="ER116" s="687"/>
      <c r="ES116" s="649"/>
      <c r="ET116" s="650"/>
      <c r="EU116" s="650"/>
      <c r="EV116" s="650"/>
      <c r="EW116" s="650"/>
      <c r="EX116" s="650"/>
      <c r="EY116" s="650"/>
      <c r="EZ116" s="650"/>
      <c r="FA116" s="650"/>
      <c r="FB116" s="651"/>
      <c r="FC116" s="685"/>
      <c r="FD116" s="686"/>
      <c r="FE116" s="686"/>
      <c r="FF116" s="686"/>
      <c r="FG116" s="686"/>
      <c r="FH116" s="686"/>
      <c r="FI116" s="686"/>
      <c r="FJ116" s="687"/>
      <c r="FK116" s="685"/>
      <c r="FL116" s="686"/>
      <c r="FM116" s="686"/>
      <c r="FN116" s="686"/>
      <c r="FO116" s="686"/>
      <c r="FP116" s="686"/>
      <c r="FQ116" s="686"/>
      <c r="FR116" s="686"/>
      <c r="FS116" s="687"/>
    </row>
    <row r="117" spans="6:175" ht="3.75" customHeight="1" x14ac:dyDescent="0.15">
      <c r="F117" s="12"/>
      <c r="G117" s="1453"/>
      <c r="H117" s="1454"/>
      <c r="I117" s="1455"/>
      <c r="J117" s="1459">
        <v>2</v>
      </c>
      <c r="K117" s="1459"/>
      <c r="L117" s="1459"/>
      <c r="M117" s="1460"/>
      <c r="N117" s="762" t="str">
        <f>IF(扶養控除!E21="","",扶養控除!E21)</f>
        <v/>
      </c>
      <c r="O117" s="763"/>
      <c r="P117" s="763"/>
      <c r="Q117" s="763"/>
      <c r="R117" s="763"/>
      <c r="S117" s="763"/>
      <c r="T117" s="763"/>
      <c r="U117" s="763"/>
      <c r="V117" s="763"/>
      <c r="W117" s="763"/>
      <c r="X117" s="763"/>
      <c r="Y117" s="763"/>
      <c r="Z117" s="763"/>
      <c r="AA117" s="763"/>
      <c r="AB117" s="763"/>
      <c r="AC117" s="763"/>
      <c r="AD117" s="763"/>
      <c r="AE117" s="763"/>
      <c r="AF117" s="763"/>
      <c r="AG117" s="763"/>
      <c r="AH117" s="1700" t="str">
        <f>IF(扶養控除!E21="","",条件!C13)</f>
        <v/>
      </c>
      <c r="AI117" s="1701"/>
      <c r="AJ117" s="1701"/>
      <c r="AK117" s="1701"/>
      <c r="AL117" s="1701"/>
      <c r="AM117" s="1701"/>
      <c r="AN117" s="1701"/>
      <c r="AO117" s="1702"/>
      <c r="AP117" s="1251" t="str">
        <f>IF(扶養控除!E26="","",扶養控除!E26)</f>
        <v/>
      </c>
      <c r="AQ117" s="1252"/>
      <c r="AR117" s="1252"/>
      <c r="AS117" s="1253"/>
      <c r="AT117" s="1251" t="str">
        <f>IF(扶養控除!E29="〇",扶養控除!K29&amp;扶養控除!N29,"")</f>
        <v/>
      </c>
      <c r="AU117" s="1252"/>
      <c r="AV117" s="1252"/>
      <c r="AW117" s="1253"/>
      <c r="AX117" s="1646" t="str">
        <f>IF(扶養控除!E24="","",扶養控除!E24)</f>
        <v/>
      </c>
      <c r="AY117" s="1647"/>
      <c r="AZ117" s="1647"/>
      <c r="BA117" s="1647"/>
      <c r="BB117" s="1647"/>
      <c r="BC117" s="1648"/>
      <c r="BE117" s="1140"/>
      <c r="BF117" s="1141"/>
      <c r="BG117" s="1142"/>
      <c r="BH117" s="965"/>
      <c r="BI117" s="966"/>
      <c r="BJ117" s="967"/>
      <c r="BK117" s="676"/>
      <c r="BL117" s="677"/>
      <c r="BM117" s="677"/>
      <c r="BN117" s="677"/>
      <c r="BO117" s="677"/>
      <c r="BP117" s="677"/>
      <c r="BQ117" s="677"/>
      <c r="BR117" s="677"/>
      <c r="BS117" s="677"/>
      <c r="BT117" s="678"/>
      <c r="BU117" s="1320"/>
      <c r="BV117" s="1321"/>
      <c r="BW117" s="1322"/>
      <c r="BX117" s="1380"/>
      <c r="BY117" s="1381"/>
      <c r="BZ117" s="1381"/>
      <c r="CA117" s="1381"/>
      <c r="CB117" s="1381"/>
      <c r="CC117" s="1381"/>
      <c r="CD117" s="1381"/>
      <c r="CE117" s="1381"/>
      <c r="CF117" s="1381"/>
      <c r="CG117" s="1381"/>
      <c r="CH117" s="1381"/>
      <c r="CI117" s="1135"/>
      <c r="CJ117" s="60"/>
      <c r="CK117" s="736" t="str">
        <f>"９　給与証明欄（"&amp;AV4&amp;"）"</f>
        <v>９　給与証明欄（令和７年１月１日～令和７年１２月３１日）</v>
      </c>
      <c r="CL117" s="736"/>
      <c r="CM117" s="736"/>
      <c r="CN117" s="736"/>
      <c r="CO117" s="736"/>
      <c r="CP117" s="736"/>
      <c r="CQ117" s="736"/>
      <c r="CR117" s="736"/>
      <c r="CS117" s="736"/>
      <c r="CT117" s="736"/>
      <c r="CU117" s="736"/>
      <c r="CV117" s="736"/>
      <c r="CW117" s="736"/>
      <c r="CX117" s="736"/>
      <c r="CY117" s="736"/>
      <c r="CZ117" s="736"/>
      <c r="DA117" s="736"/>
      <c r="DB117" s="736"/>
      <c r="DC117" s="736"/>
      <c r="DD117" s="736"/>
      <c r="DE117" s="736"/>
      <c r="DF117" s="736"/>
      <c r="DG117" s="736"/>
      <c r="DH117" s="736"/>
      <c r="DI117" s="736"/>
      <c r="DJ117" s="736"/>
      <c r="DK117" s="736"/>
      <c r="DL117" s="736"/>
      <c r="DM117" s="736"/>
      <c r="DN117" s="736"/>
      <c r="DO117" s="736"/>
      <c r="DP117" s="736"/>
      <c r="DQ117" s="736"/>
      <c r="DR117" s="736"/>
      <c r="DS117" s="736"/>
      <c r="DT117" s="736"/>
      <c r="DU117" s="736"/>
      <c r="DV117" s="736"/>
      <c r="DW117" s="736"/>
      <c r="DX117" s="736"/>
      <c r="DY117" s="736"/>
      <c r="DZ117" s="736"/>
      <c r="EA117" s="736"/>
      <c r="EB117" s="736"/>
      <c r="EC117" s="736"/>
      <c r="ED117" s="736"/>
      <c r="EE117" s="736"/>
      <c r="EF117" s="736"/>
      <c r="EG117" s="736"/>
      <c r="EL117" s="762" t="str">
        <f>IF(年金以外雑所得!G18&gt;1,"業　務","")</f>
        <v/>
      </c>
      <c r="EM117" s="763"/>
      <c r="EN117" s="763"/>
      <c r="EO117" s="763"/>
      <c r="EP117" s="763"/>
      <c r="EQ117" s="763"/>
      <c r="ER117" s="764"/>
      <c r="ES117" s="762">
        <f>IF(COUNTA(年金以外雑所得!C13:C17)&gt;=2,年金以外雑所得!C13&amp;"他",年金以外雑所得!C13)</f>
        <v>0</v>
      </c>
      <c r="ET117" s="763"/>
      <c r="EU117" s="763"/>
      <c r="EV117" s="763"/>
      <c r="EW117" s="763"/>
      <c r="EX117" s="763"/>
      <c r="EY117" s="763"/>
      <c r="EZ117" s="763"/>
      <c r="FA117" s="763"/>
      <c r="FB117" s="764"/>
      <c r="FC117" s="27"/>
      <c r="FD117" s="20"/>
      <c r="FE117" s="20"/>
      <c r="FF117" s="20"/>
      <c r="FG117" s="20"/>
      <c r="FH117" s="20"/>
      <c r="FI117" s="807" t="s">
        <v>214</v>
      </c>
      <c r="FJ117" s="808"/>
      <c r="FK117" s="20"/>
      <c r="FL117" s="20"/>
      <c r="FM117" s="20"/>
      <c r="FN117" s="20"/>
      <c r="FO117" s="20"/>
      <c r="FP117" s="20"/>
      <c r="FQ117" s="20"/>
      <c r="FR117" s="807" t="s">
        <v>214</v>
      </c>
      <c r="FS117" s="808"/>
    </row>
    <row r="118" spans="6:175" ht="4.5" customHeight="1" x14ac:dyDescent="0.15">
      <c r="F118" s="12"/>
      <c r="G118" s="1453"/>
      <c r="H118" s="1454"/>
      <c r="I118" s="1455"/>
      <c r="J118" s="1461"/>
      <c r="K118" s="1461"/>
      <c r="L118" s="1461"/>
      <c r="M118" s="1462"/>
      <c r="N118" s="765"/>
      <c r="O118" s="766"/>
      <c r="P118" s="766"/>
      <c r="Q118" s="766"/>
      <c r="R118" s="766"/>
      <c r="S118" s="766"/>
      <c r="T118" s="766"/>
      <c r="U118" s="766"/>
      <c r="V118" s="766"/>
      <c r="W118" s="766"/>
      <c r="X118" s="766"/>
      <c r="Y118" s="766"/>
      <c r="Z118" s="766"/>
      <c r="AA118" s="766"/>
      <c r="AB118" s="766"/>
      <c r="AC118" s="766"/>
      <c r="AD118" s="766"/>
      <c r="AE118" s="766"/>
      <c r="AF118" s="766"/>
      <c r="AG118" s="766"/>
      <c r="AH118" s="1703"/>
      <c r="AI118" s="1704"/>
      <c r="AJ118" s="1704"/>
      <c r="AK118" s="1704"/>
      <c r="AL118" s="1704"/>
      <c r="AM118" s="1704"/>
      <c r="AN118" s="1704"/>
      <c r="AO118" s="1705"/>
      <c r="AP118" s="1254"/>
      <c r="AQ118" s="1255"/>
      <c r="AR118" s="1255"/>
      <c r="AS118" s="1256"/>
      <c r="AT118" s="1254"/>
      <c r="AU118" s="1255"/>
      <c r="AV118" s="1255"/>
      <c r="AW118" s="1256"/>
      <c r="AX118" s="1649"/>
      <c r="AY118" s="1650"/>
      <c r="AZ118" s="1650"/>
      <c r="BA118" s="1650"/>
      <c r="BB118" s="1650"/>
      <c r="BC118" s="1651"/>
      <c r="BE118" s="1140"/>
      <c r="BF118" s="1141"/>
      <c r="BG118" s="1142"/>
      <c r="BH118" s="965"/>
      <c r="BI118" s="966"/>
      <c r="BJ118" s="967"/>
      <c r="BK118" s="676"/>
      <c r="BL118" s="677"/>
      <c r="BM118" s="677"/>
      <c r="BN118" s="677"/>
      <c r="BO118" s="677"/>
      <c r="BP118" s="677"/>
      <c r="BQ118" s="677"/>
      <c r="BR118" s="677"/>
      <c r="BS118" s="677"/>
      <c r="BT118" s="678"/>
      <c r="BU118" s="1320"/>
      <c r="BV118" s="1321"/>
      <c r="BW118" s="1322"/>
      <c r="BX118" s="1380"/>
      <c r="BY118" s="1381"/>
      <c r="BZ118" s="1381"/>
      <c r="CA118" s="1381"/>
      <c r="CB118" s="1381"/>
      <c r="CC118" s="1381"/>
      <c r="CD118" s="1381"/>
      <c r="CE118" s="1381"/>
      <c r="CF118" s="1381"/>
      <c r="CG118" s="1381"/>
      <c r="CH118" s="1381"/>
      <c r="CI118" s="1135"/>
      <c r="CJ118" s="60"/>
      <c r="CK118" s="736"/>
      <c r="CL118" s="736"/>
      <c r="CM118" s="736"/>
      <c r="CN118" s="736"/>
      <c r="CO118" s="736"/>
      <c r="CP118" s="736"/>
      <c r="CQ118" s="736"/>
      <c r="CR118" s="736"/>
      <c r="CS118" s="736"/>
      <c r="CT118" s="736"/>
      <c r="CU118" s="736"/>
      <c r="CV118" s="736"/>
      <c r="CW118" s="736"/>
      <c r="CX118" s="736"/>
      <c r="CY118" s="736"/>
      <c r="CZ118" s="736"/>
      <c r="DA118" s="736"/>
      <c r="DB118" s="736"/>
      <c r="DC118" s="736"/>
      <c r="DD118" s="736"/>
      <c r="DE118" s="736"/>
      <c r="DF118" s="736"/>
      <c r="DG118" s="736"/>
      <c r="DH118" s="736"/>
      <c r="DI118" s="736"/>
      <c r="DJ118" s="736"/>
      <c r="DK118" s="736"/>
      <c r="DL118" s="736"/>
      <c r="DM118" s="736"/>
      <c r="DN118" s="736"/>
      <c r="DO118" s="736"/>
      <c r="DP118" s="736"/>
      <c r="DQ118" s="736"/>
      <c r="DR118" s="736"/>
      <c r="DS118" s="736"/>
      <c r="DT118" s="736"/>
      <c r="DU118" s="736"/>
      <c r="DV118" s="736"/>
      <c r="DW118" s="736"/>
      <c r="DX118" s="736"/>
      <c r="DY118" s="736"/>
      <c r="DZ118" s="736"/>
      <c r="EA118" s="736"/>
      <c r="EB118" s="736"/>
      <c r="EC118" s="736"/>
      <c r="ED118" s="736"/>
      <c r="EE118" s="736"/>
      <c r="EF118" s="736"/>
      <c r="EG118" s="736"/>
      <c r="EL118" s="765"/>
      <c r="EM118" s="766"/>
      <c r="EN118" s="766"/>
      <c r="EO118" s="766"/>
      <c r="EP118" s="766"/>
      <c r="EQ118" s="766"/>
      <c r="ER118" s="767"/>
      <c r="ES118" s="765"/>
      <c r="ET118" s="766"/>
      <c r="EU118" s="766"/>
      <c r="EV118" s="766"/>
      <c r="EW118" s="766"/>
      <c r="EX118" s="766"/>
      <c r="EY118" s="766"/>
      <c r="EZ118" s="766"/>
      <c r="FA118" s="766"/>
      <c r="FB118" s="767"/>
      <c r="FC118" s="28"/>
      <c r="FD118" s="18"/>
      <c r="FE118" s="18"/>
      <c r="FF118" s="18"/>
      <c r="FG118" s="18"/>
      <c r="FH118" s="18"/>
      <c r="FI118" s="809"/>
      <c r="FJ118" s="810"/>
      <c r="FK118" s="18"/>
      <c r="FL118" s="18"/>
      <c r="FM118" s="18"/>
      <c r="FN118" s="18"/>
      <c r="FO118" s="18"/>
      <c r="FP118" s="18"/>
      <c r="FQ118" s="18"/>
      <c r="FR118" s="809"/>
      <c r="FS118" s="810"/>
    </row>
    <row r="119" spans="6:175" ht="3.75" customHeight="1" x14ac:dyDescent="0.15">
      <c r="F119" s="12"/>
      <c r="G119" s="1453"/>
      <c r="H119" s="1454"/>
      <c r="I119" s="1455"/>
      <c r="J119" s="1461"/>
      <c r="K119" s="1461"/>
      <c r="L119" s="1461"/>
      <c r="M119" s="1462"/>
      <c r="N119" s="765"/>
      <c r="O119" s="766"/>
      <c r="P119" s="766"/>
      <c r="Q119" s="766"/>
      <c r="R119" s="766"/>
      <c r="S119" s="766"/>
      <c r="T119" s="766"/>
      <c r="U119" s="766"/>
      <c r="V119" s="766"/>
      <c r="W119" s="766"/>
      <c r="X119" s="766"/>
      <c r="Y119" s="766"/>
      <c r="Z119" s="766"/>
      <c r="AA119" s="766"/>
      <c r="AB119" s="766"/>
      <c r="AC119" s="766"/>
      <c r="AD119" s="766"/>
      <c r="AE119" s="766"/>
      <c r="AF119" s="766"/>
      <c r="AG119" s="766"/>
      <c r="AH119" s="1703"/>
      <c r="AI119" s="1704"/>
      <c r="AJ119" s="1704"/>
      <c r="AK119" s="1704"/>
      <c r="AL119" s="1704"/>
      <c r="AM119" s="1704"/>
      <c r="AN119" s="1704"/>
      <c r="AO119" s="1705"/>
      <c r="AP119" s="1254"/>
      <c r="AQ119" s="1255"/>
      <c r="AR119" s="1255"/>
      <c r="AS119" s="1256"/>
      <c r="AT119" s="1254"/>
      <c r="AU119" s="1255"/>
      <c r="AV119" s="1255"/>
      <c r="AW119" s="1256"/>
      <c r="AX119" s="1649"/>
      <c r="AY119" s="1650"/>
      <c r="AZ119" s="1650"/>
      <c r="BA119" s="1650"/>
      <c r="BB119" s="1650"/>
      <c r="BC119" s="1651"/>
      <c r="BE119" s="1140"/>
      <c r="BF119" s="1141"/>
      <c r="BG119" s="1142"/>
      <c r="BH119" s="965"/>
      <c r="BI119" s="966"/>
      <c r="BJ119" s="967"/>
      <c r="BK119" s="679"/>
      <c r="BL119" s="680"/>
      <c r="BM119" s="680"/>
      <c r="BN119" s="680"/>
      <c r="BO119" s="680"/>
      <c r="BP119" s="680"/>
      <c r="BQ119" s="680"/>
      <c r="BR119" s="680"/>
      <c r="BS119" s="680"/>
      <c r="BT119" s="681"/>
      <c r="BU119" s="1323"/>
      <c r="BV119" s="1324"/>
      <c r="BW119" s="1325"/>
      <c r="BX119" s="1382"/>
      <c r="BY119" s="1383"/>
      <c r="BZ119" s="1383"/>
      <c r="CA119" s="1383"/>
      <c r="CB119" s="1383"/>
      <c r="CC119" s="1383"/>
      <c r="CD119" s="1383"/>
      <c r="CE119" s="1383"/>
      <c r="CF119" s="1383"/>
      <c r="CG119" s="1383"/>
      <c r="CH119" s="1383"/>
      <c r="CI119" s="1136"/>
      <c r="CJ119" s="60"/>
      <c r="CK119" s="736"/>
      <c r="CL119" s="736"/>
      <c r="CM119" s="736"/>
      <c r="CN119" s="736"/>
      <c r="CO119" s="736"/>
      <c r="CP119" s="736"/>
      <c r="CQ119" s="736"/>
      <c r="CR119" s="736"/>
      <c r="CS119" s="736"/>
      <c r="CT119" s="736"/>
      <c r="CU119" s="736"/>
      <c r="CV119" s="736"/>
      <c r="CW119" s="736"/>
      <c r="CX119" s="736"/>
      <c r="CY119" s="736"/>
      <c r="CZ119" s="736"/>
      <c r="DA119" s="736"/>
      <c r="DB119" s="736"/>
      <c r="DC119" s="736"/>
      <c r="DD119" s="736"/>
      <c r="DE119" s="736"/>
      <c r="DF119" s="736"/>
      <c r="DG119" s="736"/>
      <c r="DH119" s="736"/>
      <c r="DI119" s="736"/>
      <c r="DJ119" s="736"/>
      <c r="DK119" s="736"/>
      <c r="DL119" s="736"/>
      <c r="DM119" s="736"/>
      <c r="DN119" s="736"/>
      <c r="DO119" s="736"/>
      <c r="DP119" s="736"/>
      <c r="DQ119" s="736"/>
      <c r="DR119" s="736"/>
      <c r="DS119" s="736"/>
      <c r="DT119" s="736"/>
      <c r="DU119" s="736"/>
      <c r="DV119" s="736"/>
      <c r="DW119" s="736"/>
      <c r="DX119" s="736"/>
      <c r="DY119" s="736"/>
      <c r="DZ119" s="736"/>
      <c r="EA119" s="736"/>
      <c r="EB119" s="736"/>
      <c r="EC119" s="736"/>
      <c r="ED119" s="736"/>
      <c r="EE119" s="736"/>
      <c r="EF119" s="736"/>
      <c r="EG119" s="736"/>
      <c r="EL119" s="765"/>
      <c r="EM119" s="766"/>
      <c r="EN119" s="766"/>
      <c r="EO119" s="766"/>
      <c r="EP119" s="766"/>
      <c r="EQ119" s="766"/>
      <c r="ER119" s="767"/>
      <c r="ES119" s="765"/>
      <c r="ET119" s="766"/>
      <c r="EU119" s="766"/>
      <c r="EV119" s="766"/>
      <c r="EW119" s="766"/>
      <c r="EX119" s="766"/>
      <c r="EY119" s="766"/>
      <c r="EZ119" s="766"/>
      <c r="FA119" s="766"/>
      <c r="FB119" s="767"/>
      <c r="FC119" s="1149">
        <f>IF(年金以外雑所得!G18="","",年金以外雑所得!G18)</f>
        <v>0</v>
      </c>
      <c r="FD119" s="1150"/>
      <c r="FE119" s="1150"/>
      <c r="FF119" s="1150"/>
      <c r="FG119" s="1150"/>
      <c r="FH119" s="1150"/>
      <c r="FI119" s="1150"/>
      <c r="FJ119" s="1696"/>
      <c r="FK119" s="1149">
        <f>IF(年金以外雑所得!H18="","",年金以外雑所得!H18)</f>
        <v>0</v>
      </c>
      <c r="FL119" s="1150"/>
      <c r="FM119" s="1150"/>
      <c r="FN119" s="1150"/>
      <c r="FO119" s="1150"/>
      <c r="FP119" s="1150"/>
      <c r="FQ119" s="1150"/>
      <c r="FR119" s="1150"/>
      <c r="FS119" s="1696"/>
    </row>
    <row r="120" spans="6:175" ht="4.3499999999999996" customHeight="1" x14ac:dyDescent="0.15">
      <c r="F120" s="12"/>
      <c r="G120" s="1453"/>
      <c r="H120" s="1454"/>
      <c r="I120" s="1455"/>
      <c r="J120" s="1461"/>
      <c r="K120" s="1461"/>
      <c r="L120" s="1461"/>
      <c r="M120" s="1462"/>
      <c r="N120" s="765"/>
      <c r="O120" s="766"/>
      <c r="P120" s="766"/>
      <c r="Q120" s="766"/>
      <c r="R120" s="766"/>
      <c r="S120" s="766"/>
      <c r="T120" s="766"/>
      <c r="U120" s="766"/>
      <c r="V120" s="766"/>
      <c r="W120" s="766"/>
      <c r="X120" s="766"/>
      <c r="Y120" s="766"/>
      <c r="Z120" s="766"/>
      <c r="AA120" s="766"/>
      <c r="AB120" s="766"/>
      <c r="AC120" s="766"/>
      <c r="AD120" s="766"/>
      <c r="AE120" s="766"/>
      <c r="AF120" s="766"/>
      <c r="AG120" s="766"/>
      <c r="AH120" s="1703"/>
      <c r="AI120" s="1704"/>
      <c r="AJ120" s="1704"/>
      <c r="AK120" s="1704"/>
      <c r="AL120" s="1704"/>
      <c r="AM120" s="1704"/>
      <c r="AN120" s="1704"/>
      <c r="AO120" s="1705"/>
      <c r="AP120" s="1254"/>
      <c r="AQ120" s="1255"/>
      <c r="AR120" s="1255"/>
      <c r="AS120" s="1256"/>
      <c r="AT120" s="1254"/>
      <c r="AU120" s="1255"/>
      <c r="AV120" s="1255"/>
      <c r="AW120" s="1256"/>
      <c r="AX120" s="1649"/>
      <c r="AY120" s="1650"/>
      <c r="AZ120" s="1650"/>
      <c r="BA120" s="1650"/>
      <c r="BB120" s="1650"/>
      <c r="BC120" s="1651"/>
      <c r="BE120" s="1140"/>
      <c r="BF120" s="1141"/>
      <c r="BG120" s="1142"/>
      <c r="BH120" s="965"/>
      <c r="BI120" s="966"/>
      <c r="BJ120" s="967"/>
      <c r="BK120" s="673" t="s">
        <v>22</v>
      </c>
      <c r="BL120" s="674"/>
      <c r="BM120" s="674"/>
      <c r="BN120" s="674"/>
      <c r="BO120" s="674"/>
      <c r="BP120" s="674"/>
      <c r="BQ120" s="674"/>
      <c r="BR120" s="674"/>
      <c r="BS120" s="674"/>
      <c r="BT120" s="675"/>
      <c r="BU120" s="1080" t="s">
        <v>76</v>
      </c>
      <c r="BV120" s="1081"/>
      <c r="BW120" s="1082"/>
      <c r="BX120" s="1358">
        <f>IF(年金以外雑所得!E35="","",年金以外雑所得!E35)</f>
        <v>0</v>
      </c>
      <c r="BY120" s="1359"/>
      <c r="BZ120" s="1359"/>
      <c r="CA120" s="1359"/>
      <c r="CB120" s="1359"/>
      <c r="CC120" s="1359"/>
      <c r="CD120" s="1359"/>
      <c r="CE120" s="1359"/>
      <c r="CF120" s="1359"/>
      <c r="CG120" s="1359"/>
      <c r="CH120" s="1359"/>
      <c r="CI120" s="642"/>
      <c r="CJ120" s="60"/>
      <c r="CK120" s="736"/>
      <c r="CL120" s="736"/>
      <c r="CM120" s="736"/>
      <c r="CN120" s="736"/>
      <c r="CO120" s="736"/>
      <c r="CP120" s="736"/>
      <c r="CQ120" s="736"/>
      <c r="CR120" s="736"/>
      <c r="CS120" s="736"/>
      <c r="CT120" s="736"/>
      <c r="CU120" s="736"/>
      <c r="CV120" s="736"/>
      <c r="CW120" s="736"/>
      <c r="CX120" s="736"/>
      <c r="CY120" s="736"/>
      <c r="CZ120" s="736"/>
      <c r="DA120" s="736"/>
      <c r="DB120" s="736"/>
      <c r="DC120" s="736"/>
      <c r="DD120" s="736"/>
      <c r="DE120" s="736"/>
      <c r="DF120" s="736"/>
      <c r="DG120" s="736"/>
      <c r="DH120" s="736"/>
      <c r="DI120" s="736"/>
      <c r="DJ120" s="736"/>
      <c r="DK120" s="736"/>
      <c r="DL120" s="736"/>
      <c r="DM120" s="736"/>
      <c r="DN120" s="736"/>
      <c r="DO120" s="736"/>
      <c r="DP120" s="736"/>
      <c r="DQ120" s="736"/>
      <c r="DR120" s="736"/>
      <c r="DS120" s="736"/>
      <c r="DT120" s="736"/>
      <c r="DU120" s="736"/>
      <c r="DV120" s="736"/>
      <c r="DW120" s="736"/>
      <c r="DX120" s="736"/>
      <c r="DY120" s="736"/>
      <c r="DZ120" s="736"/>
      <c r="EA120" s="736"/>
      <c r="EB120" s="736"/>
      <c r="EC120" s="736"/>
      <c r="ED120" s="736"/>
      <c r="EE120" s="736"/>
      <c r="EF120" s="736"/>
      <c r="EG120" s="736"/>
      <c r="EL120" s="765"/>
      <c r="EM120" s="766"/>
      <c r="EN120" s="766"/>
      <c r="EO120" s="766"/>
      <c r="EP120" s="766"/>
      <c r="EQ120" s="766"/>
      <c r="ER120" s="767"/>
      <c r="ES120" s="765"/>
      <c r="ET120" s="766"/>
      <c r="EU120" s="766"/>
      <c r="EV120" s="766"/>
      <c r="EW120" s="766"/>
      <c r="EX120" s="766"/>
      <c r="EY120" s="766"/>
      <c r="EZ120" s="766"/>
      <c r="FA120" s="766"/>
      <c r="FB120" s="767"/>
      <c r="FC120" s="1149"/>
      <c r="FD120" s="1150"/>
      <c r="FE120" s="1150"/>
      <c r="FF120" s="1150"/>
      <c r="FG120" s="1150"/>
      <c r="FH120" s="1150"/>
      <c r="FI120" s="1150"/>
      <c r="FJ120" s="1696"/>
      <c r="FK120" s="1149"/>
      <c r="FL120" s="1150"/>
      <c r="FM120" s="1150"/>
      <c r="FN120" s="1150"/>
      <c r="FO120" s="1150"/>
      <c r="FP120" s="1150"/>
      <c r="FQ120" s="1150"/>
      <c r="FR120" s="1150"/>
      <c r="FS120" s="1696"/>
    </row>
    <row r="121" spans="6:175" ht="4.3499999999999996" customHeight="1" x14ac:dyDescent="0.15">
      <c r="F121" s="12"/>
      <c r="G121" s="1453"/>
      <c r="H121" s="1454"/>
      <c r="I121" s="1455"/>
      <c r="J121" s="1461"/>
      <c r="K121" s="1461"/>
      <c r="L121" s="1461"/>
      <c r="M121" s="1462"/>
      <c r="N121" s="765"/>
      <c r="O121" s="766"/>
      <c r="P121" s="766"/>
      <c r="Q121" s="766"/>
      <c r="R121" s="766"/>
      <c r="S121" s="766"/>
      <c r="T121" s="766"/>
      <c r="U121" s="766"/>
      <c r="V121" s="766"/>
      <c r="W121" s="766"/>
      <c r="X121" s="766"/>
      <c r="Y121" s="766"/>
      <c r="Z121" s="766"/>
      <c r="AA121" s="766"/>
      <c r="AB121" s="766"/>
      <c r="AC121" s="766"/>
      <c r="AD121" s="766"/>
      <c r="AE121" s="766"/>
      <c r="AF121" s="766"/>
      <c r="AG121" s="766"/>
      <c r="AH121" s="1703"/>
      <c r="AI121" s="1704"/>
      <c r="AJ121" s="1704"/>
      <c r="AK121" s="1704"/>
      <c r="AL121" s="1704"/>
      <c r="AM121" s="1704"/>
      <c r="AN121" s="1704"/>
      <c r="AO121" s="1705"/>
      <c r="AP121" s="1254"/>
      <c r="AQ121" s="1255"/>
      <c r="AR121" s="1255"/>
      <c r="AS121" s="1256"/>
      <c r="AT121" s="1254"/>
      <c r="AU121" s="1255"/>
      <c r="AV121" s="1255"/>
      <c r="AW121" s="1256"/>
      <c r="AX121" s="1649"/>
      <c r="AY121" s="1650"/>
      <c r="AZ121" s="1650"/>
      <c r="BA121" s="1650"/>
      <c r="BB121" s="1650"/>
      <c r="BC121" s="1651"/>
      <c r="BE121" s="1140"/>
      <c r="BF121" s="1141"/>
      <c r="BG121" s="1142"/>
      <c r="BH121" s="965"/>
      <c r="BI121" s="966"/>
      <c r="BJ121" s="967"/>
      <c r="BK121" s="676"/>
      <c r="BL121" s="677"/>
      <c r="BM121" s="677"/>
      <c r="BN121" s="677"/>
      <c r="BO121" s="677"/>
      <c r="BP121" s="677"/>
      <c r="BQ121" s="677"/>
      <c r="BR121" s="677"/>
      <c r="BS121" s="677"/>
      <c r="BT121" s="678"/>
      <c r="BU121" s="1080"/>
      <c r="BV121" s="1081"/>
      <c r="BW121" s="1082"/>
      <c r="BX121" s="1358"/>
      <c r="BY121" s="1359"/>
      <c r="BZ121" s="1359"/>
      <c r="CA121" s="1359"/>
      <c r="CB121" s="1359"/>
      <c r="CC121" s="1359"/>
      <c r="CD121" s="1359"/>
      <c r="CE121" s="1359"/>
      <c r="CF121" s="1359"/>
      <c r="CG121" s="1359"/>
      <c r="CH121" s="1359"/>
      <c r="CI121" s="642"/>
      <c r="CJ121" s="60"/>
      <c r="CK121" s="62"/>
      <c r="CL121" s="1714" t="s">
        <v>211</v>
      </c>
      <c r="CM121" s="1714"/>
      <c r="CN121" s="1714"/>
      <c r="CO121" s="1714"/>
      <c r="CP121" s="1714"/>
      <c r="CQ121" s="1714"/>
      <c r="CR121" s="1714"/>
      <c r="CS121" s="1714"/>
      <c r="CT121" s="1714"/>
      <c r="CU121" s="1714"/>
      <c r="CV121" s="1714"/>
      <c r="CW121" s="1714"/>
      <c r="CX121" s="1714"/>
      <c r="CY121" s="1714"/>
      <c r="CZ121" s="1714"/>
      <c r="DA121" s="1714"/>
      <c r="DB121" s="1714"/>
      <c r="DC121" s="1714"/>
      <c r="DD121" s="1714"/>
      <c r="DE121" s="1714"/>
      <c r="DF121" s="1714"/>
      <c r="DG121" s="1714"/>
      <c r="DH121" s="1714"/>
      <c r="DI121" s="1714"/>
      <c r="DJ121" s="1714"/>
      <c r="DK121" s="1714"/>
      <c r="DL121" s="1714"/>
      <c r="DM121" s="1714"/>
      <c r="DN121" s="1714"/>
      <c r="DO121" s="1714"/>
      <c r="DP121" s="1714"/>
      <c r="DQ121" s="1714"/>
      <c r="DR121" s="1714"/>
      <c r="DS121" s="1714"/>
      <c r="DT121" s="1714"/>
      <c r="DU121" s="1714"/>
      <c r="DV121" s="1714"/>
      <c r="DW121" s="1714"/>
      <c r="DX121" s="1714"/>
      <c r="DY121" s="1714"/>
      <c r="DZ121" s="1714"/>
      <c r="EA121" s="1714"/>
      <c r="EB121" s="1714"/>
      <c r="EC121" s="1714"/>
      <c r="ED121" s="1714"/>
      <c r="EE121" s="1714"/>
      <c r="EF121" s="1714"/>
      <c r="EG121" s="1714"/>
      <c r="EL121" s="765"/>
      <c r="EM121" s="766"/>
      <c r="EN121" s="766"/>
      <c r="EO121" s="766"/>
      <c r="EP121" s="766"/>
      <c r="EQ121" s="766"/>
      <c r="ER121" s="767"/>
      <c r="ES121" s="765"/>
      <c r="ET121" s="766"/>
      <c r="EU121" s="766"/>
      <c r="EV121" s="766"/>
      <c r="EW121" s="766"/>
      <c r="EX121" s="766"/>
      <c r="EY121" s="766"/>
      <c r="EZ121" s="766"/>
      <c r="FA121" s="766"/>
      <c r="FB121" s="767"/>
      <c r="FC121" s="1149"/>
      <c r="FD121" s="1150"/>
      <c r="FE121" s="1150"/>
      <c r="FF121" s="1150"/>
      <c r="FG121" s="1150"/>
      <c r="FH121" s="1150"/>
      <c r="FI121" s="1150"/>
      <c r="FJ121" s="1696"/>
      <c r="FK121" s="1149"/>
      <c r="FL121" s="1150"/>
      <c r="FM121" s="1150"/>
      <c r="FN121" s="1150"/>
      <c r="FO121" s="1150"/>
      <c r="FP121" s="1150"/>
      <c r="FQ121" s="1150"/>
      <c r="FR121" s="1150"/>
      <c r="FS121" s="1696"/>
    </row>
    <row r="122" spans="6:175" ht="3" customHeight="1" x14ac:dyDescent="0.15">
      <c r="F122" s="12"/>
      <c r="G122" s="1453"/>
      <c r="H122" s="1454"/>
      <c r="I122" s="1455"/>
      <c r="J122" s="1461"/>
      <c r="K122" s="1461"/>
      <c r="L122" s="1461"/>
      <c r="M122" s="1462"/>
      <c r="N122" s="765"/>
      <c r="O122" s="766"/>
      <c r="P122" s="766"/>
      <c r="Q122" s="766"/>
      <c r="R122" s="766"/>
      <c r="S122" s="766"/>
      <c r="T122" s="766"/>
      <c r="U122" s="766"/>
      <c r="V122" s="766"/>
      <c r="W122" s="766"/>
      <c r="X122" s="766"/>
      <c r="Y122" s="766"/>
      <c r="Z122" s="766"/>
      <c r="AA122" s="766"/>
      <c r="AB122" s="766"/>
      <c r="AC122" s="766"/>
      <c r="AD122" s="766"/>
      <c r="AE122" s="766"/>
      <c r="AF122" s="766"/>
      <c r="AG122" s="766"/>
      <c r="AH122" s="1703"/>
      <c r="AI122" s="1704"/>
      <c r="AJ122" s="1704"/>
      <c r="AK122" s="1704"/>
      <c r="AL122" s="1704"/>
      <c r="AM122" s="1704"/>
      <c r="AN122" s="1704"/>
      <c r="AO122" s="1705"/>
      <c r="AP122" s="1254"/>
      <c r="AQ122" s="1255"/>
      <c r="AR122" s="1255"/>
      <c r="AS122" s="1256"/>
      <c r="AT122" s="1254"/>
      <c r="AU122" s="1255"/>
      <c r="AV122" s="1255"/>
      <c r="AW122" s="1256"/>
      <c r="AX122" s="1649"/>
      <c r="AY122" s="1650"/>
      <c r="AZ122" s="1650"/>
      <c r="BA122" s="1650"/>
      <c r="BB122" s="1650"/>
      <c r="BC122" s="1651"/>
      <c r="BE122" s="1140"/>
      <c r="BF122" s="1141"/>
      <c r="BG122" s="1142"/>
      <c r="BH122" s="965"/>
      <c r="BI122" s="966"/>
      <c r="BJ122" s="967"/>
      <c r="BK122" s="676"/>
      <c r="BL122" s="677"/>
      <c r="BM122" s="677"/>
      <c r="BN122" s="677"/>
      <c r="BO122" s="677"/>
      <c r="BP122" s="677"/>
      <c r="BQ122" s="677"/>
      <c r="BR122" s="677"/>
      <c r="BS122" s="677"/>
      <c r="BT122" s="678"/>
      <c r="BU122" s="1080"/>
      <c r="BV122" s="1081"/>
      <c r="BW122" s="1082"/>
      <c r="BX122" s="1358"/>
      <c r="BY122" s="1359"/>
      <c r="BZ122" s="1359"/>
      <c r="CA122" s="1359"/>
      <c r="CB122" s="1359"/>
      <c r="CC122" s="1359"/>
      <c r="CD122" s="1359"/>
      <c r="CE122" s="1359"/>
      <c r="CF122" s="1359"/>
      <c r="CG122" s="1359"/>
      <c r="CH122" s="1359"/>
      <c r="CI122" s="642"/>
      <c r="CJ122" s="60"/>
      <c r="CK122" s="62"/>
      <c r="CL122" s="1714"/>
      <c r="CM122" s="1714"/>
      <c r="CN122" s="1714"/>
      <c r="CO122" s="1714"/>
      <c r="CP122" s="1714"/>
      <c r="CQ122" s="1714"/>
      <c r="CR122" s="1714"/>
      <c r="CS122" s="1714"/>
      <c r="CT122" s="1714"/>
      <c r="CU122" s="1714"/>
      <c r="CV122" s="1714"/>
      <c r="CW122" s="1714"/>
      <c r="CX122" s="1714"/>
      <c r="CY122" s="1714"/>
      <c r="CZ122" s="1714"/>
      <c r="DA122" s="1714"/>
      <c r="DB122" s="1714"/>
      <c r="DC122" s="1714"/>
      <c r="DD122" s="1714"/>
      <c r="DE122" s="1714"/>
      <c r="DF122" s="1714"/>
      <c r="DG122" s="1714"/>
      <c r="DH122" s="1714"/>
      <c r="DI122" s="1714"/>
      <c r="DJ122" s="1714"/>
      <c r="DK122" s="1714"/>
      <c r="DL122" s="1714"/>
      <c r="DM122" s="1714"/>
      <c r="DN122" s="1714"/>
      <c r="DO122" s="1714"/>
      <c r="DP122" s="1714"/>
      <c r="DQ122" s="1714"/>
      <c r="DR122" s="1714"/>
      <c r="DS122" s="1714"/>
      <c r="DT122" s="1714"/>
      <c r="DU122" s="1714"/>
      <c r="DV122" s="1714"/>
      <c r="DW122" s="1714"/>
      <c r="DX122" s="1714"/>
      <c r="DY122" s="1714"/>
      <c r="DZ122" s="1714"/>
      <c r="EA122" s="1714"/>
      <c r="EB122" s="1714"/>
      <c r="EC122" s="1714"/>
      <c r="ED122" s="1714"/>
      <c r="EE122" s="1714"/>
      <c r="EF122" s="1714"/>
      <c r="EG122" s="1714"/>
      <c r="EL122" s="768"/>
      <c r="EM122" s="769"/>
      <c r="EN122" s="769"/>
      <c r="EO122" s="769"/>
      <c r="EP122" s="769"/>
      <c r="EQ122" s="769"/>
      <c r="ER122" s="770"/>
      <c r="ES122" s="768"/>
      <c r="ET122" s="769"/>
      <c r="EU122" s="769"/>
      <c r="EV122" s="769"/>
      <c r="EW122" s="769"/>
      <c r="EX122" s="769"/>
      <c r="EY122" s="769"/>
      <c r="EZ122" s="769"/>
      <c r="FA122" s="769"/>
      <c r="FB122" s="770"/>
      <c r="FC122" s="1697"/>
      <c r="FD122" s="1698"/>
      <c r="FE122" s="1698"/>
      <c r="FF122" s="1698"/>
      <c r="FG122" s="1698"/>
      <c r="FH122" s="1698"/>
      <c r="FI122" s="1698"/>
      <c r="FJ122" s="1699"/>
      <c r="FK122" s="1697"/>
      <c r="FL122" s="1698"/>
      <c r="FM122" s="1698"/>
      <c r="FN122" s="1698"/>
      <c r="FO122" s="1698"/>
      <c r="FP122" s="1698"/>
      <c r="FQ122" s="1698"/>
      <c r="FR122" s="1698"/>
      <c r="FS122" s="1699"/>
    </row>
    <row r="123" spans="6:175" ht="4.3499999999999996" customHeight="1" x14ac:dyDescent="0.15">
      <c r="F123" s="12"/>
      <c r="G123" s="1453"/>
      <c r="H123" s="1454"/>
      <c r="I123" s="1455"/>
      <c r="J123" s="1461"/>
      <c r="K123" s="1461"/>
      <c r="L123" s="1461"/>
      <c r="M123" s="1462"/>
      <c r="N123" s="768"/>
      <c r="O123" s="769"/>
      <c r="P123" s="769"/>
      <c r="Q123" s="769"/>
      <c r="R123" s="769"/>
      <c r="S123" s="769"/>
      <c r="T123" s="769"/>
      <c r="U123" s="769"/>
      <c r="V123" s="769"/>
      <c r="W123" s="769"/>
      <c r="X123" s="769"/>
      <c r="Y123" s="769"/>
      <c r="Z123" s="769"/>
      <c r="AA123" s="769"/>
      <c r="AB123" s="769"/>
      <c r="AC123" s="769"/>
      <c r="AD123" s="769"/>
      <c r="AE123" s="769"/>
      <c r="AF123" s="769"/>
      <c r="AG123" s="769"/>
      <c r="AH123" s="1703"/>
      <c r="AI123" s="1704"/>
      <c r="AJ123" s="1704"/>
      <c r="AK123" s="1704"/>
      <c r="AL123" s="1704"/>
      <c r="AM123" s="1704"/>
      <c r="AN123" s="1704"/>
      <c r="AO123" s="1705"/>
      <c r="AP123" s="1254"/>
      <c r="AQ123" s="1255"/>
      <c r="AR123" s="1255"/>
      <c r="AS123" s="1256"/>
      <c r="AT123" s="1254"/>
      <c r="AU123" s="1255"/>
      <c r="AV123" s="1255"/>
      <c r="AW123" s="1256"/>
      <c r="AX123" s="1649"/>
      <c r="AY123" s="1650"/>
      <c r="AZ123" s="1650"/>
      <c r="BA123" s="1650"/>
      <c r="BB123" s="1650"/>
      <c r="BC123" s="1651"/>
      <c r="BE123" s="1140"/>
      <c r="BF123" s="1141"/>
      <c r="BG123" s="1142"/>
      <c r="BH123" s="965"/>
      <c r="BI123" s="966"/>
      <c r="BJ123" s="967"/>
      <c r="BK123" s="679"/>
      <c r="BL123" s="680"/>
      <c r="BM123" s="680"/>
      <c r="BN123" s="680"/>
      <c r="BO123" s="680"/>
      <c r="BP123" s="680"/>
      <c r="BQ123" s="680"/>
      <c r="BR123" s="680"/>
      <c r="BS123" s="680"/>
      <c r="BT123" s="681"/>
      <c r="BU123" s="1080"/>
      <c r="BV123" s="1081"/>
      <c r="BW123" s="1082"/>
      <c r="BX123" s="1358"/>
      <c r="BY123" s="1359"/>
      <c r="BZ123" s="1359"/>
      <c r="CA123" s="1359"/>
      <c r="CB123" s="1359"/>
      <c r="CC123" s="1359"/>
      <c r="CD123" s="1359"/>
      <c r="CE123" s="1359"/>
      <c r="CF123" s="1359"/>
      <c r="CG123" s="1359"/>
      <c r="CH123" s="1359"/>
      <c r="CI123" s="642"/>
      <c r="CJ123" s="60"/>
      <c r="CK123" s="62"/>
      <c r="CL123" s="1714"/>
      <c r="CM123" s="1714"/>
      <c r="CN123" s="1714"/>
      <c r="CO123" s="1714"/>
      <c r="CP123" s="1714"/>
      <c r="CQ123" s="1714"/>
      <c r="CR123" s="1714"/>
      <c r="CS123" s="1714"/>
      <c r="CT123" s="1714"/>
      <c r="CU123" s="1714"/>
      <c r="CV123" s="1714"/>
      <c r="CW123" s="1714"/>
      <c r="CX123" s="1714"/>
      <c r="CY123" s="1714"/>
      <c r="CZ123" s="1714"/>
      <c r="DA123" s="1714"/>
      <c r="DB123" s="1714"/>
      <c r="DC123" s="1714"/>
      <c r="DD123" s="1714"/>
      <c r="DE123" s="1714"/>
      <c r="DF123" s="1714"/>
      <c r="DG123" s="1714"/>
      <c r="DH123" s="1714"/>
      <c r="DI123" s="1714"/>
      <c r="DJ123" s="1714"/>
      <c r="DK123" s="1714"/>
      <c r="DL123" s="1714"/>
      <c r="DM123" s="1714"/>
      <c r="DN123" s="1714"/>
      <c r="DO123" s="1714"/>
      <c r="DP123" s="1714"/>
      <c r="DQ123" s="1714"/>
      <c r="DR123" s="1714"/>
      <c r="DS123" s="1714"/>
      <c r="DT123" s="1714"/>
      <c r="DU123" s="1714"/>
      <c r="DV123" s="1714"/>
      <c r="DW123" s="1714"/>
      <c r="DX123" s="1714"/>
      <c r="DY123" s="1714"/>
      <c r="DZ123" s="1714"/>
      <c r="EA123" s="1714"/>
      <c r="EB123" s="1714"/>
      <c r="EC123" s="1714"/>
      <c r="ED123" s="1714"/>
      <c r="EE123" s="1714"/>
      <c r="EF123" s="1714"/>
      <c r="EG123" s="1714"/>
      <c r="EL123" s="762" t="str">
        <f>IF(年金以外雑所得!G31&gt;1,"その他","")</f>
        <v/>
      </c>
      <c r="EM123" s="763"/>
      <c r="EN123" s="763"/>
      <c r="EO123" s="763"/>
      <c r="EP123" s="763"/>
      <c r="EQ123" s="763"/>
      <c r="ER123" s="764"/>
      <c r="ES123" s="762">
        <f>IF(COUNTA(年金以外雑所得!C26:C30)&gt;=2,年金以外雑所得!C26&amp;"他",年金以外雑所得!C26)</f>
        <v>0</v>
      </c>
      <c r="ET123" s="763"/>
      <c r="EU123" s="763"/>
      <c r="EV123" s="763"/>
      <c r="EW123" s="763"/>
      <c r="EX123" s="763"/>
      <c r="EY123" s="763"/>
      <c r="EZ123" s="763"/>
      <c r="FA123" s="763"/>
      <c r="FB123" s="764"/>
      <c r="FC123" s="1146">
        <f>IF(年金以外雑所得!G31="","",年金以外雑所得!G31)</f>
        <v>0</v>
      </c>
      <c r="FD123" s="1147"/>
      <c r="FE123" s="1147"/>
      <c r="FF123" s="1147"/>
      <c r="FG123" s="1147"/>
      <c r="FH123" s="1147"/>
      <c r="FI123" s="1147"/>
      <c r="FJ123" s="1695"/>
      <c r="FK123" s="1146">
        <f>IF(年金以外雑所得!H31="","",年金以外雑所得!H31)</f>
        <v>0</v>
      </c>
      <c r="FL123" s="1147"/>
      <c r="FM123" s="1147"/>
      <c r="FN123" s="1147"/>
      <c r="FO123" s="1147"/>
      <c r="FP123" s="1147"/>
      <c r="FQ123" s="1147"/>
      <c r="FR123" s="1147"/>
      <c r="FS123" s="1695"/>
    </row>
    <row r="124" spans="6:175" ht="4.3499999999999996" customHeight="1" x14ac:dyDescent="0.15">
      <c r="F124" s="12"/>
      <c r="G124" s="1453"/>
      <c r="H124" s="1454"/>
      <c r="I124" s="1455"/>
      <c r="J124" s="1461"/>
      <c r="K124" s="1461"/>
      <c r="L124" s="1461"/>
      <c r="M124" s="1462"/>
      <c r="N124" s="1257" t="s">
        <v>125</v>
      </c>
      <c r="O124" s="1258"/>
      <c r="P124" s="1258"/>
      <c r="Q124" s="1258"/>
      <c r="R124" s="1259"/>
      <c r="S124" s="762" t="str">
        <f>IF(扶養控除!E25="","",ASC(扶養控除!E25))</f>
        <v/>
      </c>
      <c r="T124" s="763"/>
      <c r="U124" s="763"/>
      <c r="V124" s="763"/>
      <c r="W124" s="763"/>
      <c r="X124" s="763"/>
      <c r="Y124" s="763"/>
      <c r="Z124" s="763"/>
      <c r="AA124" s="763"/>
      <c r="AB124" s="763"/>
      <c r="AC124" s="763"/>
      <c r="AD124" s="763"/>
      <c r="AE124" s="763"/>
      <c r="AF124" s="763"/>
      <c r="AG124" s="764"/>
      <c r="AH124" s="1703"/>
      <c r="AI124" s="1704"/>
      <c r="AJ124" s="1704"/>
      <c r="AK124" s="1704"/>
      <c r="AL124" s="1704"/>
      <c r="AM124" s="1704"/>
      <c r="AN124" s="1704"/>
      <c r="AO124" s="1705"/>
      <c r="AP124" s="1254"/>
      <c r="AQ124" s="1255"/>
      <c r="AR124" s="1255"/>
      <c r="AS124" s="1256"/>
      <c r="AT124" s="1263" t="s">
        <v>704</v>
      </c>
      <c r="AU124" s="1264"/>
      <c r="AV124" s="1264"/>
      <c r="AW124" s="1265"/>
      <c r="AX124" s="1649"/>
      <c r="AY124" s="1650"/>
      <c r="AZ124" s="1650"/>
      <c r="BA124" s="1650"/>
      <c r="BB124" s="1650"/>
      <c r="BC124" s="1651"/>
      <c r="BE124" s="1140"/>
      <c r="BF124" s="1141"/>
      <c r="BG124" s="1142"/>
      <c r="BH124" s="965"/>
      <c r="BI124" s="966"/>
      <c r="BJ124" s="967"/>
      <c r="BK124" s="1313" t="s">
        <v>71</v>
      </c>
      <c r="BL124" s="1315"/>
      <c r="BM124" s="1315"/>
      <c r="BN124" s="1315"/>
      <c r="BO124" s="1315"/>
      <c r="BP124" s="1315"/>
      <c r="BQ124" s="1315"/>
      <c r="BR124" s="1315"/>
      <c r="BS124" s="1315"/>
      <c r="BT124" s="1316"/>
      <c r="BU124" s="1080" t="s">
        <v>85</v>
      </c>
      <c r="BV124" s="1081"/>
      <c r="BW124" s="1082"/>
      <c r="BX124" s="1358">
        <f>IF(年金以外雑所得!E36="","",年金以外雑所得!E36)</f>
        <v>0</v>
      </c>
      <c r="BY124" s="1359"/>
      <c r="BZ124" s="1359"/>
      <c r="CA124" s="1359"/>
      <c r="CB124" s="1359"/>
      <c r="CC124" s="1359"/>
      <c r="CD124" s="1359"/>
      <c r="CE124" s="1359"/>
      <c r="CF124" s="1359"/>
      <c r="CG124" s="1359"/>
      <c r="CH124" s="1359"/>
      <c r="CI124" s="642"/>
      <c r="CJ124" s="60"/>
      <c r="CK124" s="62"/>
      <c r="CL124" s="1714"/>
      <c r="CM124" s="1714"/>
      <c r="CN124" s="1714"/>
      <c r="CO124" s="1714"/>
      <c r="CP124" s="1714"/>
      <c r="CQ124" s="1714"/>
      <c r="CR124" s="1714"/>
      <c r="CS124" s="1714"/>
      <c r="CT124" s="1714"/>
      <c r="CU124" s="1714"/>
      <c r="CV124" s="1714"/>
      <c r="CW124" s="1714"/>
      <c r="CX124" s="1714"/>
      <c r="CY124" s="1714"/>
      <c r="CZ124" s="1714"/>
      <c r="DA124" s="1714"/>
      <c r="DB124" s="1714"/>
      <c r="DC124" s="1714"/>
      <c r="DD124" s="1714"/>
      <c r="DE124" s="1714"/>
      <c r="DF124" s="1714"/>
      <c r="DG124" s="1714"/>
      <c r="DH124" s="1714"/>
      <c r="DI124" s="1714"/>
      <c r="DJ124" s="1714"/>
      <c r="DK124" s="1714"/>
      <c r="DL124" s="1714"/>
      <c r="DM124" s="1714"/>
      <c r="DN124" s="1714"/>
      <c r="DO124" s="1714"/>
      <c r="DP124" s="1714"/>
      <c r="DQ124" s="1714"/>
      <c r="DR124" s="1714"/>
      <c r="DS124" s="1714"/>
      <c r="DT124" s="1714"/>
      <c r="DU124" s="1714"/>
      <c r="DV124" s="1714"/>
      <c r="DW124" s="1714"/>
      <c r="DX124" s="1714"/>
      <c r="DY124" s="1714"/>
      <c r="DZ124" s="1714"/>
      <c r="EA124" s="1714"/>
      <c r="EB124" s="1714"/>
      <c r="EC124" s="1714"/>
      <c r="ED124" s="1714"/>
      <c r="EE124" s="1714"/>
      <c r="EF124" s="1714"/>
      <c r="EG124" s="1714"/>
      <c r="EL124" s="765"/>
      <c r="EM124" s="766"/>
      <c r="EN124" s="766"/>
      <c r="EO124" s="766"/>
      <c r="EP124" s="766"/>
      <c r="EQ124" s="766"/>
      <c r="ER124" s="767"/>
      <c r="ES124" s="765"/>
      <c r="ET124" s="766"/>
      <c r="EU124" s="766"/>
      <c r="EV124" s="766"/>
      <c r="EW124" s="766"/>
      <c r="EX124" s="766"/>
      <c r="EY124" s="766"/>
      <c r="EZ124" s="766"/>
      <c r="FA124" s="766"/>
      <c r="FB124" s="767"/>
      <c r="FC124" s="1149"/>
      <c r="FD124" s="1150"/>
      <c r="FE124" s="1150"/>
      <c r="FF124" s="1150"/>
      <c r="FG124" s="1150"/>
      <c r="FH124" s="1150"/>
      <c r="FI124" s="1150"/>
      <c r="FJ124" s="1696"/>
      <c r="FK124" s="1149"/>
      <c r="FL124" s="1150"/>
      <c r="FM124" s="1150"/>
      <c r="FN124" s="1150"/>
      <c r="FO124" s="1150"/>
      <c r="FP124" s="1150"/>
      <c r="FQ124" s="1150"/>
      <c r="FR124" s="1150"/>
      <c r="FS124" s="1696"/>
    </row>
    <row r="125" spans="6:175" ht="4.3499999999999996" customHeight="1" x14ac:dyDescent="0.15">
      <c r="F125" s="12"/>
      <c r="G125" s="1453"/>
      <c r="H125" s="1454"/>
      <c r="I125" s="1455"/>
      <c r="J125" s="1461"/>
      <c r="K125" s="1461"/>
      <c r="L125" s="1461"/>
      <c r="M125" s="1462"/>
      <c r="N125" s="1257"/>
      <c r="O125" s="1258"/>
      <c r="P125" s="1258"/>
      <c r="Q125" s="1258"/>
      <c r="R125" s="1259"/>
      <c r="S125" s="765"/>
      <c r="T125" s="766"/>
      <c r="U125" s="766"/>
      <c r="V125" s="766"/>
      <c r="W125" s="766"/>
      <c r="X125" s="766"/>
      <c r="Y125" s="766"/>
      <c r="Z125" s="766"/>
      <c r="AA125" s="766"/>
      <c r="AB125" s="766"/>
      <c r="AC125" s="766"/>
      <c r="AD125" s="766"/>
      <c r="AE125" s="766"/>
      <c r="AF125" s="766"/>
      <c r="AG125" s="767"/>
      <c r="AH125" s="1703"/>
      <c r="AI125" s="1704"/>
      <c r="AJ125" s="1704"/>
      <c r="AK125" s="1704"/>
      <c r="AL125" s="1704"/>
      <c r="AM125" s="1704"/>
      <c r="AN125" s="1704"/>
      <c r="AO125" s="1705"/>
      <c r="AP125" s="1254"/>
      <c r="AQ125" s="1255"/>
      <c r="AR125" s="1255"/>
      <c r="AS125" s="1256"/>
      <c r="AT125" s="1263"/>
      <c r="AU125" s="1264"/>
      <c r="AV125" s="1264"/>
      <c r="AW125" s="1265"/>
      <c r="AX125" s="1649"/>
      <c r="AY125" s="1650"/>
      <c r="AZ125" s="1650"/>
      <c r="BA125" s="1650"/>
      <c r="BB125" s="1650"/>
      <c r="BC125" s="1651"/>
      <c r="BE125" s="1140"/>
      <c r="BF125" s="1141"/>
      <c r="BG125" s="1142"/>
      <c r="BH125" s="965"/>
      <c r="BI125" s="966"/>
      <c r="BJ125" s="967"/>
      <c r="BK125" s="1313"/>
      <c r="BL125" s="1315"/>
      <c r="BM125" s="1315"/>
      <c r="BN125" s="1315"/>
      <c r="BO125" s="1315"/>
      <c r="BP125" s="1315"/>
      <c r="BQ125" s="1315"/>
      <c r="BR125" s="1315"/>
      <c r="BS125" s="1315"/>
      <c r="BT125" s="1316"/>
      <c r="BU125" s="1080"/>
      <c r="BV125" s="1081"/>
      <c r="BW125" s="1082"/>
      <c r="BX125" s="1358"/>
      <c r="BY125" s="1359"/>
      <c r="BZ125" s="1359"/>
      <c r="CA125" s="1359"/>
      <c r="CB125" s="1359"/>
      <c r="CC125" s="1359"/>
      <c r="CD125" s="1359"/>
      <c r="CE125" s="1359"/>
      <c r="CF125" s="1359"/>
      <c r="CG125" s="1359"/>
      <c r="CH125" s="1359"/>
      <c r="CI125" s="642"/>
      <c r="CJ125" s="60"/>
      <c r="CK125" s="62"/>
      <c r="CL125" s="1715"/>
      <c r="CM125" s="1715"/>
      <c r="CN125" s="1715"/>
      <c r="CO125" s="1715"/>
      <c r="CP125" s="1715"/>
      <c r="CQ125" s="1715"/>
      <c r="CR125" s="1715"/>
      <c r="CS125" s="1715"/>
      <c r="CT125" s="1715"/>
      <c r="CU125" s="1715"/>
      <c r="CV125" s="1715"/>
      <c r="CW125" s="1715"/>
      <c r="CX125" s="1715"/>
      <c r="CY125" s="1715"/>
      <c r="CZ125" s="1715"/>
      <c r="DA125" s="1715"/>
      <c r="DB125" s="1715"/>
      <c r="DC125" s="1715"/>
      <c r="DD125" s="1715"/>
      <c r="DE125" s="1715"/>
      <c r="DF125" s="1715"/>
      <c r="DG125" s="1715"/>
      <c r="DH125" s="1715"/>
      <c r="DI125" s="1715"/>
      <c r="DJ125" s="1715"/>
      <c r="DK125" s="1715"/>
      <c r="DL125" s="1715"/>
      <c r="DM125" s="1715"/>
      <c r="DN125" s="1715"/>
      <c r="DO125" s="1715"/>
      <c r="DP125" s="1715"/>
      <c r="DQ125" s="1715"/>
      <c r="DR125" s="1715"/>
      <c r="DS125" s="1715"/>
      <c r="DT125" s="1715"/>
      <c r="DU125" s="1715"/>
      <c r="DV125" s="1715"/>
      <c r="DW125" s="1715"/>
      <c r="DX125" s="1715"/>
      <c r="DY125" s="1715"/>
      <c r="DZ125" s="1715"/>
      <c r="EA125" s="1715"/>
      <c r="EB125" s="1715"/>
      <c r="EC125" s="1715"/>
      <c r="ED125" s="1715"/>
      <c r="EE125" s="1715"/>
      <c r="EF125" s="1715"/>
      <c r="EG125" s="1715"/>
      <c r="EL125" s="765"/>
      <c r="EM125" s="766"/>
      <c r="EN125" s="766"/>
      <c r="EO125" s="766"/>
      <c r="EP125" s="766"/>
      <c r="EQ125" s="766"/>
      <c r="ER125" s="767"/>
      <c r="ES125" s="765"/>
      <c r="ET125" s="766"/>
      <c r="EU125" s="766"/>
      <c r="EV125" s="766"/>
      <c r="EW125" s="766"/>
      <c r="EX125" s="766"/>
      <c r="EY125" s="766"/>
      <c r="EZ125" s="766"/>
      <c r="FA125" s="766"/>
      <c r="FB125" s="767"/>
      <c r="FC125" s="1149"/>
      <c r="FD125" s="1150"/>
      <c r="FE125" s="1150"/>
      <c r="FF125" s="1150"/>
      <c r="FG125" s="1150"/>
      <c r="FH125" s="1150"/>
      <c r="FI125" s="1150"/>
      <c r="FJ125" s="1696"/>
      <c r="FK125" s="1149"/>
      <c r="FL125" s="1150"/>
      <c r="FM125" s="1150"/>
      <c r="FN125" s="1150"/>
      <c r="FO125" s="1150"/>
      <c r="FP125" s="1150"/>
      <c r="FQ125" s="1150"/>
      <c r="FR125" s="1150"/>
      <c r="FS125" s="1696"/>
    </row>
    <row r="126" spans="6:175" ht="2.25" customHeight="1" x14ac:dyDescent="0.15">
      <c r="F126" s="12"/>
      <c r="G126" s="1453"/>
      <c r="H126" s="1454"/>
      <c r="I126" s="1455"/>
      <c r="J126" s="1463"/>
      <c r="K126" s="1463"/>
      <c r="L126" s="1463"/>
      <c r="M126" s="1464"/>
      <c r="N126" s="1260"/>
      <c r="O126" s="1261"/>
      <c r="P126" s="1261"/>
      <c r="Q126" s="1261"/>
      <c r="R126" s="1262"/>
      <c r="S126" s="768"/>
      <c r="T126" s="769"/>
      <c r="U126" s="769"/>
      <c r="V126" s="769"/>
      <c r="W126" s="769"/>
      <c r="X126" s="769"/>
      <c r="Y126" s="769"/>
      <c r="Z126" s="769"/>
      <c r="AA126" s="769"/>
      <c r="AB126" s="769"/>
      <c r="AC126" s="769"/>
      <c r="AD126" s="769"/>
      <c r="AE126" s="769"/>
      <c r="AF126" s="769"/>
      <c r="AG126" s="770"/>
      <c r="AH126" s="1706"/>
      <c r="AI126" s="1707"/>
      <c r="AJ126" s="1707"/>
      <c r="AK126" s="1707"/>
      <c r="AL126" s="1707"/>
      <c r="AM126" s="1707"/>
      <c r="AN126" s="1707"/>
      <c r="AO126" s="1708"/>
      <c r="AP126" s="1269"/>
      <c r="AQ126" s="1270"/>
      <c r="AR126" s="1270"/>
      <c r="AS126" s="1271"/>
      <c r="AT126" s="1266"/>
      <c r="AU126" s="1267"/>
      <c r="AV126" s="1267"/>
      <c r="AW126" s="1268"/>
      <c r="AX126" s="1652"/>
      <c r="AY126" s="1653"/>
      <c r="AZ126" s="1653"/>
      <c r="BA126" s="1653"/>
      <c r="BB126" s="1653"/>
      <c r="BC126" s="1654"/>
      <c r="BE126" s="1140"/>
      <c r="BF126" s="1141"/>
      <c r="BG126" s="1142"/>
      <c r="BH126" s="965"/>
      <c r="BI126" s="966"/>
      <c r="BJ126" s="967"/>
      <c r="BK126" s="1313"/>
      <c r="BL126" s="1315"/>
      <c r="BM126" s="1315"/>
      <c r="BN126" s="1315"/>
      <c r="BO126" s="1315"/>
      <c r="BP126" s="1315"/>
      <c r="BQ126" s="1315"/>
      <c r="BR126" s="1315"/>
      <c r="BS126" s="1315"/>
      <c r="BT126" s="1316"/>
      <c r="BU126" s="1080"/>
      <c r="BV126" s="1081"/>
      <c r="BW126" s="1082"/>
      <c r="BX126" s="1358"/>
      <c r="BY126" s="1359"/>
      <c r="BZ126" s="1359"/>
      <c r="CA126" s="1359"/>
      <c r="CB126" s="1359"/>
      <c r="CC126" s="1359"/>
      <c r="CD126" s="1359"/>
      <c r="CE126" s="1359"/>
      <c r="CF126" s="1359"/>
      <c r="CG126" s="1359"/>
      <c r="CH126" s="1359"/>
      <c r="CI126" s="642"/>
      <c r="CJ126" s="60"/>
      <c r="CK126" s="1716" t="s">
        <v>215</v>
      </c>
      <c r="CL126" s="1717"/>
      <c r="CM126" s="1718"/>
      <c r="CN126" s="1716" t="s">
        <v>221</v>
      </c>
      <c r="CO126" s="1717"/>
      <c r="CP126" s="1717"/>
      <c r="CQ126" s="1717"/>
      <c r="CR126" s="1717"/>
      <c r="CS126" s="1718"/>
      <c r="CT126" s="1716" t="s">
        <v>220</v>
      </c>
      <c r="CU126" s="1717"/>
      <c r="CV126" s="1718"/>
      <c r="CW126" s="1716" t="s">
        <v>224</v>
      </c>
      <c r="CX126" s="1717"/>
      <c r="CY126" s="1717"/>
      <c r="CZ126" s="1717"/>
      <c r="DA126" s="1717"/>
      <c r="DB126" s="1717"/>
      <c r="DC126" s="1717"/>
      <c r="DD126" s="1717"/>
      <c r="DE126" s="1717"/>
      <c r="DF126" s="1717"/>
      <c r="DG126" s="1717"/>
      <c r="DH126" s="1718"/>
      <c r="DI126" s="1716" t="s">
        <v>232</v>
      </c>
      <c r="DJ126" s="1717"/>
      <c r="DK126" s="1718"/>
      <c r="DL126" s="1716" t="s">
        <v>231</v>
      </c>
      <c r="DM126" s="1717"/>
      <c r="DN126" s="1717"/>
      <c r="DO126" s="1717"/>
      <c r="DP126" s="1717"/>
      <c r="DQ126" s="1718"/>
      <c r="DR126" s="1716" t="s">
        <v>228</v>
      </c>
      <c r="DS126" s="1717"/>
      <c r="DT126" s="1718"/>
      <c r="DU126" s="1716" t="s">
        <v>225</v>
      </c>
      <c r="DV126" s="1717"/>
      <c r="DW126" s="1717"/>
      <c r="DX126" s="1717"/>
      <c r="DY126" s="1717"/>
      <c r="DZ126" s="1717"/>
      <c r="EA126" s="1717"/>
      <c r="EB126" s="1717"/>
      <c r="EC126" s="1717"/>
      <c r="ED126" s="1717"/>
      <c r="EE126" s="1717"/>
      <c r="EF126" s="1717"/>
      <c r="EG126" s="1718"/>
      <c r="EL126" s="765"/>
      <c r="EM126" s="766"/>
      <c r="EN126" s="766"/>
      <c r="EO126" s="766"/>
      <c r="EP126" s="766"/>
      <c r="EQ126" s="766"/>
      <c r="ER126" s="767"/>
      <c r="ES126" s="765"/>
      <c r="ET126" s="766"/>
      <c r="EU126" s="766"/>
      <c r="EV126" s="766"/>
      <c r="EW126" s="766"/>
      <c r="EX126" s="766"/>
      <c r="EY126" s="766"/>
      <c r="EZ126" s="766"/>
      <c r="FA126" s="766"/>
      <c r="FB126" s="767"/>
      <c r="FC126" s="1149"/>
      <c r="FD126" s="1150"/>
      <c r="FE126" s="1150"/>
      <c r="FF126" s="1150"/>
      <c r="FG126" s="1150"/>
      <c r="FH126" s="1150"/>
      <c r="FI126" s="1150"/>
      <c r="FJ126" s="1696"/>
      <c r="FK126" s="1149"/>
      <c r="FL126" s="1150"/>
      <c r="FM126" s="1150"/>
      <c r="FN126" s="1150"/>
      <c r="FO126" s="1150"/>
      <c r="FP126" s="1150"/>
      <c r="FQ126" s="1150"/>
      <c r="FR126" s="1150"/>
      <c r="FS126" s="1696"/>
    </row>
    <row r="127" spans="6:175" ht="4.3499999999999996" customHeight="1" x14ac:dyDescent="0.15">
      <c r="F127" s="12"/>
      <c r="G127" s="1453"/>
      <c r="H127" s="1454"/>
      <c r="I127" s="1455"/>
      <c r="J127" s="1459">
        <v>3</v>
      </c>
      <c r="K127" s="1459"/>
      <c r="L127" s="1459"/>
      <c r="M127" s="1460"/>
      <c r="N127" s="762" t="str">
        <f>IF(扶養控除!E32="","",扶養控除!E32)</f>
        <v/>
      </c>
      <c r="O127" s="763"/>
      <c r="P127" s="763"/>
      <c r="Q127" s="763"/>
      <c r="R127" s="763"/>
      <c r="S127" s="763"/>
      <c r="T127" s="763"/>
      <c r="U127" s="763"/>
      <c r="V127" s="763"/>
      <c r="W127" s="763"/>
      <c r="X127" s="763"/>
      <c r="Y127" s="763"/>
      <c r="Z127" s="763"/>
      <c r="AA127" s="763"/>
      <c r="AB127" s="763"/>
      <c r="AC127" s="763"/>
      <c r="AD127" s="763"/>
      <c r="AE127" s="763"/>
      <c r="AF127" s="763"/>
      <c r="AG127" s="763"/>
      <c r="AH127" s="1700" t="str">
        <f>IF(扶養控除!E32="","",条件!C14)</f>
        <v/>
      </c>
      <c r="AI127" s="1701"/>
      <c r="AJ127" s="1701"/>
      <c r="AK127" s="1701"/>
      <c r="AL127" s="1701"/>
      <c r="AM127" s="1701"/>
      <c r="AN127" s="1701"/>
      <c r="AO127" s="1702"/>
      <c r="AP127" s="1251" t="str">
        <f>IF(扶養控除!E37="","",扶養控除!E37)</f>
        <v/>
      </c>
      <c r="AQ127" s="1252"/>
      <c r="AR127" s="1252"/>
      <c r="AS127" s="1253"/>
      <c r="AT127" s="1251" t="str">
        <f>IF(扶養控除!E40="〇",扶養控除!K40&amp;扶養控除!N40,"")</f>
        <v/>
      </c>
      <c r="AU127" s="1252"/>
      <c r="AV127" s="1252"/>
      <c r="AW127" s="1253"/>
      <c r="AX127" s="1646" t="str">
        <f>IF(扶養控除!E35="","",扶養控除!E35)</f>
        <v/>
      </c>
      <c r="AY127" s="1647"/>
      <c r="AZ127" s="1647"/>
      <c r="BA127" s="1647"/>
      <c r="BB127" s="1647"/>
      <c r="BC127" s="1648"/>
      <c r="BE127" s="1140"/>
      <c r="BF127" s="1141"/>
      <c r="BG127" s="1142"/>
      <c r="BH127" s="965"/>
      <c r="BI127" s="966"/>
      <c r="BJ127" s="967"/>
      <c r="BK127" s="1313"/>
      <c r="BL127" s="1315"/>
      <c r="BM127" s="1315"/>
      <c r="BN127" s="1315"/>
      <c r="BO127" s="1315"/>
      <c r="BP127" s="1315"/>
      <c r="BQ127" s="1315"/>
      <c r="BR127" s="1315"/>
      <c r="BS127" s="1315"/>
      <c r="BT127" s="1316"/>
      <c r="BU127" s="1080"/>
      <c r="BV127" s="1081"/>
      <c r="BW127" s="1082"/>
      <c r="BX127" s="1358"/>
      <c r="BY127" s="1359"/>
      <c r="BZ127" s="1359"/>
      <c r="CA127" s="1359"/>
      <c r="CB127" s="1359"/>
      <c r="CC127" s="1359"/>
      <c r="CD127" s="1359"/>
      <c r="CE127" s="1359"/>
      <c r="CF127" s="1359"/>
      <c r="CG127" s="1359"/>
      <c r="CH127" s="1359"/>
      <c r="CI127" s="642"/>
      <c r="CJ127" s="60"/>
      <c r="CK127" s="1719"/>
      <c r="CL127" s="1720"/>
      <c r="CM127" s="1721"/>
      <c r="CN127" s="1719"/>
      <c r="CO127" s="1720"/>
      <c r="CP127" s="1720"/>
      <c r="CQ127" s="1720"/>
      <c r="CR127" s="1720"/>
      <c r="CS127" s="1721"/>
      <c r="CT127" s="1719"/>
      <c r="CU127" s="1720"/>
      <c r="CV127" s="1721"/>
      <c r="CW127" s="1719"/>
      <c r="CX127" s="1720"/>
      <c r="CY127" s="1720"/>
      <c r="CZ127" s="1720"/>
      <c r="DA127" s="1720"/>
      <c r="DB127" s="1720"/>
      <c r="DC127" s="1720"/>
      <c r="DD127" s="1720"/>
      <c r="DE127" s="1720"/>
      <c r="DF127" s="1720"/>
      <c r="DG127" s="1720"/>
      <c r="DH127" s="1721"/>
      <c r="DI127" s="1719"/>
      <c r="DJ127" s="1720"/>
      <c r="DK127" s="1721"/>
      <c r="DL127" s="1719"/>
      <c r="DM127" s="1720"/>
      <c r="DN127" s="1720"/>
      <c r="DO127" s="1720"/>
      <c r="DP127" s="1720"/>
      <c r="DQ127" s="1721"/>
      <c r="DR127" s="1719"/>
      <c r="DS127" s="1720"/>
      <c r="DT127" s="1721"/>
      <c r="DU127" s="1719"/>
      <c r="DV127" s="1720"/>
      <c r="DW127" s="1720"/>
      <c r="DX127" s="1720"/>
      <c r="DY127" s="1720"/>
      <c r="DZ127" s="1720"/>
      <c r="EA127" s="1720"/>
      <c r="EB127" s="1720"/>
      <c r="EC127" s="1720"/>
      <c r="ED127" s="1720"/>
      <c r="EE127" s="1720"/>
      <c r="EF127" s="1720"/>
      <c r="EG127" s="1721"/>
      <c r="EL127" s="765"/>
      <c r="EM127" s="766"/>
      <c r="EN127" s="766"/>
      <c r="EO127" s="766"/>
      <c r="EP127" s="766"/>
      <c r="EQ127" s="766"/>
      <c r="ER127" s="767"/>
      <c r="ES127" s="765"/>
      <c r="ET127" s="766"/>
      <c r="EU127" s="766"/>
      <c r="EV127" s="766"/>
      <c r="EW127" s="766"/>
      <c r="EX127" s="766"/>
      <c r="EY127" s="766"/>
      <c r="EZ127" s="766"/>
      <c r="FA127" s="766"/>
      <c r="FB127" s="767"/>
      <c r="FC127" s="1149"/>
      <c r="FD127" s="1150"/>
      <c r="FE127" s="1150"/>
      <c r="FF127" s="1150"/>
      <c r="FG127" s="1150"/>
      <c r="FH127" s="1150"/>
      <c r="FI127" s="1150"/>
      <c r="FJ127" s="1696"/>
      <c r="FK127" s="1149"/>
      <c r="FL127" s="1150"/>
      <c r="FM127" s="1150"/>
      <c r="FN127" s="1150"/>
      <c r="FO127" s="1150"/>
      <c r="FP127" s="1150"/>
      <c r="FQ127" s="1150"/>
      <c r="FR127" s="1150"/>
      <c r="FS127" s="1696"/>
    </row>
    <row r="128" spans="6:175" ht="4.3499999999999996" customHeight="1" x14ac:dyDescent="0.15">
      <c r="F128" s="12"/>
      <c r="G128" s="1453"/>
      <c r="H128" s="1454"/>
      <c r="I128" s="1455"/>
      <c r="J128" s="1461"/>
      <c r="K128" s="1461"/>
      <c r="L128" s="1461"/>
      <c r="M128" s="1462"/>
      <c r="N128" s="765"/>
      <c r="O128" s="766"/>
      <c r="P128" s="766"/>
      <c r="Q128" s="766"/>
      <c r="R128" s="766"/>
      <c r="S128" s="766"/>
      <c r="T128" s="766"/>
      <c r="U128" s="766"/>
      <c r="V128" s="766"/>
      <c r="W128" s="766"/>
      <c r="X128" s="766"/>
      <c r="Y128" s="766"/>
      <c r="Z128" s="766"/>
      <c r="AA128" s="766"/>
      <c r="AB128" s="766"/>
      <c r="AC128" s="766"/>
      <c r="AD128" s="766"/>
      <c r="AE128" s="766"/>
      <c r="AF128" s="766"/>
      <c r="AG128" s="766"/>
      <c r="AH128" s="1703"/>
      <c r="AI128" s="1704"/>
      <c r="AJ128" s="1704"/>
      <c r="AK128" s="1704"/>
      <c r="AL128" s="1704"/>
      <c r="AM128" s="1704"/>
      <c r="AN128" s="1704"/>
      <c r="AO128" s="1705"/>
      <c r="AP128" s="1254"/>
      <c r="AQ128" s="1255"/>
      <c r="AR128" s="1255"/>
      <c r="AS128" s="1256"/>
      <c r="AT128" s="1254"/>
      <c r="AU128" s="1255"/>
      <c r="AV128" s="1255"/>
      <c r="AW128" s="1256"/>
      <c r="AX128" s="1649"/>
      <c r="AY128" s="1650"/>
      <c r="AZ128" s="1650"/>
      <c r="BA128" s="1650"/>
      <c r="BB128" s="1650"/>
      <c r="BC128" s="1651"/>
      <c r="BE128" s="1140"/>
      <c r="BF128" s="1141"/>
      <c r="BG128" s="1142"/>
      <c r="BH128" s="965"/>
      <c r="BI128" s="966"/>
      <c r="BJ128" s="967"/>
      <c r="BK128" s="1365" t="s">
        <v>145</v>
      </c>
      <c r="BL128" s="1366"/>
      <c r="BM128" s="1366"/>
      <c r="BN128" s="1366"/>
      <c r="BO128" s="1366"/>
      <c r="BP128" s="1366"/>
      <c r="BQ128" s="1366"/>
      <c r="BR128" s="1366"/>
      <c r="BS128" s="1366"/>
      <c r="BT128" s="1367"/>
      <c r="BU128" s="1080" t="s">
        <v>66</v>
      </c>
      <c r="BV128" s="1081"/>
      <c r="BW128" s="1082"/>
      <c r="BX128" s="1725"/>
      <c r="BY128" s="1726"/>
      <c r="BZ128" s="1726"/>
      <c r="CA128" s="1726"/>
      <c r="CB128" s="1726"/>
      <c r="CC128" s="1726"/>
      <c r="CD128" s="1726"/>
      <c r="CE128" s="1726"/>
      <c r="CF128" s="1726"/>
      <c r="CG128" s="1726"/>
      <c r="CH128" s="1726"/>
      <c r="CI128" s="642"/>
      <c r="CJ128" s="60"/>
      <c r="CK128" s="1722"/>
      <c r="CL128" s="1723"/>
      <c r="CM128" s="1724"/>
      <c r="CN128" s="1722"/>
      <c r="CO128" s="1723"/>
      <c r="CP128" s="1723"/>
      <c r="CQ128" s="1723"/>
      <c r="CR128" s="1723"/>
      <c r="CS128" s="1724"/>
      <c r="CT128" s="1722"/>
      <c r="CU128" s="1723"/>
      <c r="CV128" s="1724"/>
      <c r="CW128" s="1722"/>
      <c r="CX128" s="1723"/>
      <c r="CY128" s="1723"/>
      <c r="CZ128" s="1723"/>
      <c r="DA128" s="1723"/>
      <c r="DB128" s="1723"/>
      <c r="DC128" s="1723"/>
      <c r="DD128" s="1723"/>
      <c r="DE128" s="1723"/>
      <c r="DF128" s="1723"/>
      <c r="DG128" s="1723"/>
      <c r="DH128" s="1724"/>
      <c r="DI128" s="1722"/>
      <c r="DJ128" s="1723"/>
      <c r="DK128" s="1724"/>
      <c r="DL128" s="1722"/>
      <c r="DM128" s="1723"/>
      <c r="DN128" s="1723"/>
      <c r="DO128" s="1723"/>
      <c r="DP128" s="1723"/>
      <c r="DQ128" s="1724"/>
      <c r="DR128" s="1722"/>
      <c r="DS128" s="1723"/>
      <c r="DT128" s="1724"/>
      <c r="DU128" s="1722"/>
      <c r="DV128" s="1723"/>
      <c r="DW128" s="1723"/>
      <c r="DX128" s="1723"/>
      <c r="DY128" s="1723"/>
      <c r="DZ128" s="1723"/>
      <c r="EA128" s="1723"/>
      <c r="EB128" s="1723"/>
      <c r="EC128" s="1723"/>
      <c r="ED128" s="1723"/>
      <c r="EE128" s="1723"/>
      <c r="EF128" s="1723"/>
      <c r="EG128" s="1724"/>
      <c r="EL128" s="765"/>
      <c r="EM128" s="766"/>
      <c r="EN128" s="766"/>
      <c r="EO128" s="766"/>
      <c r="EP128" s="766"/>
      <c r="EQ128" s="766"/>
      <c r="ER128" s="767"/>
      <c r="ES128" s="765"/>
      <c r="ET128" s="766"/>
      <c r="EU128" s="766"/>
      <c r="EV128" s="766"/>
      <c r="EW128" s="766"/>
      <c r="EX128" s="766"/>
      <c r="EY128" s="766"/>
      <c r="EZ128" s="766"/>
      <c r="FA128" s="766"/>
      <c r="FB128" s="767"/>
      <c r="FC128" s="1149"/>
      <c r="FD128" s="1150"/>
      <c r="FE128" s="1150"/>
      <c r="FF128" s="1150"/>
      <c r="FG128" s="1150"/>
      <c r="FH128" s="1150"/>
      <c r="FI128" s="1150"/>
      <c r="FJ128" s="1696"/>
      <c r="FK128" s="1149"/>
      <c r="FL128" s="1150"/>
      <c r="FM128" s="1150"/>
      <c r="FN128" s="1150"/>
      <c r="FO128" s="1150"/>
      <c r="FP128" s="1150"/>
      <c r="FQ128" s="1150"/>
      <c r="FR128" s="1150"/>
      <c r="FS128" s="1696"/>
    </row>
    <row r="129" spans="6:175" ht="4.3499999999999996" customHeight="1" x14ac:dyDescent="0.15">
      <c r="F129" s="12"/>
      <c r="G129" s="1453"/>
      <c r="H129" s="1454"/>
      <c r="I129" s="1455"/>
      <c r="J129" s="1461"/>
      <c r="K129" s="1461"/>
      <c r="L129" s="1461"/>
      <c r="M129" s="1462"/>
      <c r="N129" s="765"/>
      <c r="O129" s="766"/>
      <c r="P129" s="766"/>
      <c r="Q129" s="766"/>
      <c r="R129" s="766"/>
      <c r="S129" s="766"/>
      <c r="T129" s="766"/>
      <c r="U129" s="766"/>
      <c r="V129" s="766"/>
      <c r="W129" s="766"/>
      <c r="X129" s="766"/>
      <c r="Y129" s="766"/>
      <c r="Z129" s="766"/>
      <c r="AA129" s="766"/>
      <c r="AB129" s="766"/>
      <c r="AC129" s="766"/>
      <c r="AD129" s="766"/>
      <c r="AE129" s="766"/>
      <c r="AF129" s="766"/>
      <c r="AG129" s="766"/>
      <c r="AH129" s="1703"/>
      <c r="AI129" s="1704"/>
      <c r="AJ129" s="1704"/>
      <c r="AK129" s="1704"/>
      <c r="AL129" s="1704"/>
      <c r="AM129" s="1704"/>
      <c r="AN129" s="1704"/>
      <c r="AO129" s="1705"/>
      <c r="AP129" s="1254"/>
      <c r="AQ129" s="1255"/>
      <c r="AR129" s="1255"/>
      <c r="AS129" s="1256"/>
      <c r="AT129" s="1254"/>
      <c r="AU129" s="1255"/>
      <c r="AV129" s="1255"/>
      <c r="AW129" s="1256"/>
      <c r="AX129" s="1649"/>
      <c r="AY129" s="1650"/>
      <c r="AZ129" s="1650"/>
      <c r="BA129" s="1650"/>
      <c r="BB129" s="1650"/>
      <c r="BC129" s="1651"/>
      <c r="BE129" s="1140"/>
      <c r="BF129" s="1141"/>
      <c r="BG129" s="1142"/>
      <c r="BH129" s="965"/>
      <c r="BI129" s="966"/>
      <c r="BJ129" s="967"/>
      <c r="BK129" s="1368"/>
      <c r="BL129" s="1368"/>
      <c r="BM129" s="1368"/>
      <c r="BN129" s="1368"/>
      <c r="BO129" s="1368"/>
      <c r="BP129" s="1368"/>
      <c r="BQ129" s="1368"/>
      <c r="BR129" s="1368"/>
      <c r="BS129" s="1368"/>
      <c r="BT129" s="1369"/>
      <c r="BU129" s="1080"/>
      <c r="BV129" s="1081"/>
      <c r="BW129" s="1082"/>
      <c r="BX129" s="1725"/>
      <c r="BY129" s="1726"/>
      <c r="BZ129" s="1726"/>
      <c r="CA129" s="1726"/>
      <c r="CB129" s="1726"/>
      <c r="CC129" s="1726"/>
      <c r="CD129" s="1726"/>
      <c r="CE129" s="1726"/>
      <c r="CF129" s="1726"/>
      <c r="CG129" s="1726"/>
      <c r="CH129" s="1726"/>
      <c r="CI129" s="642"/>
      <c r="CJ129" s="60"/>
      <c r="CK129" s="1296">
        <v>1</v>
      </c>
      <c r="CL129" s="1297"/>
      <c r="CM129" s="1298"/>
      <c r="CN129" s="63"/>
      <c r="CO129" s="65"/>
      <c r="CP129" s="65"/>
      <c r="CQ129" s="65"/>
      <c r="CR129" s="807" t="s">
        <v>214</v>
      </c>
      <c r="CS129" s="808"/>
      <c r="CT129" s="1304"/>
      <c r="CU129" s="1305"/>
      <c r="CV129" s="1306"/>
      <c r="CW129" s="27"/>
      <c r="CX129" s="20"/>
      <c r="CY129" s="20"/>
      <c r="CZ129" s="20"/>
      <c r="DA129" s="20"/>
      <c r="DB129" s="20"/>
      <c r="DC129" s="20"/>
      <c r="DD129" s="20"/>
      <c r="DE129" s="20"/>
      <c r="DF129" s="20"/>
      <c r="DG129" s="807" t="s">
        <v>214</v>
      </c>
      <c r="DH129" s="808"/>
      <c r="DI129" s="1296">
        <v>9</v>
      </c>
      <c r="DJ129" s="1297"/>
      <c r="DK129" s="1298"/>
      <c r="DL129" s="27"/>
      <c r="DM129" s="20"/>
      <c r="DN129" s="20"/>
      <c r="DO129" s="20"/>
      <c r="DP129" s="807" t="s">
        <v>214</v>
      </c>
      <c r="DQ129" s="808"/>
      <c r="DR129" s="1304"/>
      <c r="DS129" s="1305"/>
      <c r="DT129" s="1306"/>
      <c r="DU129" s="27"/>
      <c r="DV129" s="20"/>
      <c r="DW129" s="20"/>
      <c r="DX129" s="20"/>
      <c r="DY129" s="20"/>
      <c r="DZ129" s="20"/>
      <c r="EA129" s="20"/>
      <c r="EB129" s="20"/>
      <c r="EC129" s="20"/>
      <c r="ED129" s="20"/>
      <c r="EE129" s="20"/>
      <c r="EF129" s="807" t="s">
        <v>214</v>
      </c>
      <c r="EG129" s="808"/>
      <c r="EL129" s="768"/>
      <c r="EM129" s="769"/>
      <c r="EN129" s="769"/>
      <c r="EO129" s="769"/>
      <c r="EP129" s="769"/>
      <c r="EQ129" s="769"/>
      <c r="ER129" s="770"/>
      <c r="ES129" s="768"/>
      <c r="ET129" s="769"/>
      <c r="EU129" s="769"/>
      <c r="EV129" s="769"/>
      <c r="EW129" s="769"/>
      <c r="EX129" s="769"/>
      <c r="EY129" s="769"/>
      <c r="EZ129" s="769"/>
      <c r="FA129" s="769"/>
      <c r="FB129" s="770"/>
      <c r="FC129" s="1697"/>
      <c r="FD129" s="1698"/>
      <c r="FE129" s="1698"/>
      <c r="FF129" s="1698"/>
      <c r="FG129" s="1698"/>
      <c r="FH129" s="1698"/>
      <c r="FI129" s="1698"/>
      <c r="FJ129" s="1699"/>
      <c r="FK129" s="1697"/>
      <c r="FL129" s="1698"/>
      <c r="FM129" s="1698"/>
      <c r="FN129" s="1698"/>
      <c r="FO129" s="1698"/>
      <c r="FP129" s="1698"/>
      <c r="FQ129" s="1698"/>
      <c r="FR129" s="1698"/>
      <c r="FS129" s="1699"/>
    </row>
    <row r="130" spans="6:175" ht="4.3499999999999996" customHeight="1" x14ac:dyDescent="0.15">
      <c r="F130" s="12"/>
      <c r="G130" s="1453"/>
      <c r="H130" s="1454"/>
      <c r="I130" s="1455"/>
      <c r="J130" s="1461"/>
      <c r="K130" s="1461"/>
      <c r="L130" s="1461"/>
      <c r="M130" s="1462"/>
      <c r="N130" s="765"/>
      <c r="O130" s="766"/>
      <c r="P130" s="766"/>
      <c r="Q130" s="766"/>
      <c r="R130" s="766"/>
      <c r="S130" s="766"/>
      <c r="T130" s="766"/>
      <c r="U130" s="766"/>
      <c r="V130" s="766"/>
      <c r="W130" s="766"/>
      <c r="X130" s="766"/>
      <c r="Y130" s="766"/>
      <c r="Z130" s="766"/>
      <c r="AA130" s="766"/>
      <c r="AB130" s="766"/>
      <c r="AC130" s="766"/>
      <c r="AD130" s="766"/>
      <c r="AE130" s="766"/>
      <c r="AF130" s="766"/>
      <c r="AG130" s="766"/>
      <c r="AH130" s="1703"/>
      <c r="AI130" s="1704"/>
      <c r="AJ130" s="1704"/>
      <c r="AK130" s="1704"/>
      <c r="AL130" s="1704"/>
      <c r="AM130" s="1704"/>
      <c r="AN130" s="1704"/>
      <c r="AO130" s="1705"/>
      <c r="AP130" s="1254"/>
      <c r="AQ130" s="1255"/>
      <c r="AR130" s="1255"/>
      <c r="AS130" s="1256"/>
      <c r="AT130" s="1254"/>
      <c r="AU130" s="1255"/>
      <c r="AV130" s="1255"/>
      <c r="AW130" s="1256"/>
      <c r="AX130" s="1649"/>
      <c r="AY130" s="1650"/>
      <c r="AZ130" s="1650"/>
      <c r="BA130" s="1650"/>
      <c r="BB130" s="1650"/>
      <c r="BC130" s="1651"/>
      <c r="BE130" s="1140"/>
      <c r="BF130" s="1141"/>
      <c r="BG130" s="1142"/>
      <c r="BH130" s="965"/>
      <c r="BI130" s="966"/>
      <c r="BJ130" s="967"/>
      <c r="BK130" s="1368"/>
      <c r="BL130" s="1368"/>
      <c r="BM130" s="1368"/>
      <c r="BN130" s="1368"/>
      <c r="BO130" s="1368"/>
      <c r="BP130" s="1368"/>
      <c r="BQ130" s="1368"/>
      <c r="BR130" s="1368"/>
      <c r="BS130" s="1368"/>
      <c r="BT130" s="1369"/>
      <c r="BU130" s="1080"/>
      <c r="BV130" s="1081"/>
      <c r="BW130" s="1082"/>
      <c r="BX130" s="1725"/>
      <c r="BY130" s="1726"/>
      <c r="BZ130" s="1726"/>
      <c r="CA130" s="1726"/>
      <c r="CB130" s="1726"/>
      <c r="CC130" s="1726"/>
      <c r="CD130" s="1726"/>
      <c r="CE130" s="1726"/>
      <c r="CF130" s="1726"/>
      <c r="CG130" s="1726"/>
      <c r="CH130" s="1726"/>
      <c r="CI130" s="642"/>
      <c r="CJ130" s="60"/>
      <c r="CK130" s="1299"/>
      <c r="CL130" s="1048"/>
      <c r="CM130" s="1300"/>
      <c r="CN130" s="64"/>
      <c r="CO130" s="66"/>
      <c r="CP130" s="66"/>
      <c r="CQ130" s="66"/>
      <c r="CR130" s="809"/>
      <c r="CS130" s="810"/>
      <c r="CT130" s="1307"/>
      <c r="CU130" s="1308"/>
      <c r="CV130" s="1309"/>
      <c r="CW130" s="1374" t="str">
        <f>IF(給与!C29="","",給与!C29)</f>
        <v/>
      </c>
      <c r="CX130" s="1375"/>
      <c r="CY130" s="1375"/>
      <c r="CZ130" s="1375"/>
      <c r="DA130" s="1375"/>
      <c r="DB130" s="1375"/>
      <c r="DC130" s="1375"/>
      <c r="DD130" s="1375"/>
      <c r="DE130" s="1375"/>
      <c r="DF130" s="1375"/>
      <c r="DG130" s="809"/>
      <c r="DH130" s="810"/>
      <c r="DI130" s="1299"/>
      <c r="DJ130" s="1048"/>
      <c r="DK130" s="1300"/>
      <c r="DL130" s="28"/>
      <c r="DM130" s="18"/>
      <c r="DN130" s="18"/>
      <c r="DO130" s="18"/>
      <c r="DP130" s="809"/>
      <c r="DQ130" s="810"/>
      <c r="DR130" s="1307"/>
      <c r="DS130" s="1308"/>
      <c r="DT130" s="1309"/>
      <c r="DU130" s="1632" t="str">
        <f>IF(給与!E31="","",給与!E31)</f>
        <v/>
      </c>
      <c r="DV130" s="1633"/>
      <c r="DW130" s="1633"/>
      <c r="DX130" s="1633"/>
      <c r="DY130" s="1633"/>
      <c r="DZ130" s="1633"/>
      <c r="EA130" s="1633"/>
      <c r="EB130" s="1633"/>
      <c r="EC130" s="1633"/>
      <c r="ED130" s="1633"/>
      <c r="EE130" s="1633"/>
      <c r="EF130" s="809"/>
      <c r="EG130" s="810"/>
    </row>
    <row r="131" spans="6:175" ht="4.3499999999999996" customHeight="1" x14ac:dyDescent="0.15">
      <c r="F131" s="12"/>
      <c r="G131" s="1453"/>
      <c r="H131" s="1454"/>
      <c r="I131" s="1455"/>
      <c r="J131" s="1461"/>
      <c r="K131" s="1461"/>
      <c r="L131" s="1461"/>
      <c r="M131" s="1462"/>
      <c r="N131" s="765"/>
      <c r="O131" s="766"/>
      <c r="P131" s="766"/>
      <c r="Q131" s="766"/>
      <c r="R131" s="766"/>
      <c r="S131" s="766"/>
      <c r="T131" s="766"/>
      <c r="U131" s="766"/>
      <c r="V131" s="766"/>
      <c r="W131" s="766"/>
      <c r="X131" s="766"/>
      <c r="Y131" s="766"/>
      <c r="Z131" s="766"/>
      <c r="AA131" s="766"/>
      <c r="AB131" s="766"/>
      <c r="AC131" s="766"/>
      <c r="AD131" s="766"/>
      <c r="AE131" s="766"/>
      <c r="AF131" s="766"/>
      <c r="AG131" s="766"/>
      <c r="AH131" s="1703"/>
      <c r="AI131" s="1704"/>
      <c r="AJ131" s="1704"/>
      <c r="AK131" s="1704"/>
      <c r="AL131" s="1704"/>
      <c r="AM131" s="1704"/>
      <c r="AN131" s="1704"/>
      <c r="AO131" s="1705"/>
      <c r="AP131" s="1254"/>
      <c r="AQ131" s="1255"/>
      <c r="AR131" s="1255"/>
      <c r="AS131" s="1256"/>
      <c r="AT131" s="1254"/>
      <c r="AU131" s="1255"/>
      <c r="AV131" s="1255"/>
      <c r="AW131" s="1256"/>
      <c r="AX131" s="1649"/>
      <c r="AY131" s="1650"/>
      <c r="AZ131" s="1650"/>
      <c r="BA131" s="1650"/>
      <c r="BB131" s="1650"/>
      <c r="BC131" s="1651"/>
      <c r="BE131" s="1140"/>
      <c r="BF131" s="1141"/>
      <c r="BG131" s="1142"/>
      <c r="BH131" s="968"/>
      <c r="BI131" s="969"/>
      <c r="BJ131" s="970"/>
      <c r="BK131" s="1370"/>
      <c r="BL131" s="1370"/>
      <c r="BM131" s="1370"/>
      <c r="BN131" s="1370"/>
      <c r="BO131" s="1370"/>
      <c r="BP131" s="1370"/>
      <c r="BQ131" s="1370"/>
      <c r="BR131" s="1370"/>
      <c r="BS131" s="1370"/>
      <c r="BT131" s="1371"/>
      <c r="BU131" s="1080"/>
      <c r="BV131" s="1081"/>
      <c r="BW131" s="1082"/>
      <c r="BX131" s="1725"/>
      <c r="BY131" s="1726"/>
      <c r="BZ131" s="1726"/>
      <c r="CA131" s="1726"/>
      <c r="CB131" s="1726"/>
      <c r="CC131" s="1726"/>
      <c r="CD131" s="1726"/>
      <c r="CE131" s="1726"/>
      <c r="CF131" s="1726"/>
      <c r="CG131" s="1726"/>
      <c r="CH131" s="1726"/>
      <c r="CI131" s="642"/>
      <c r="CJ131" s="60"/>
      <c r="CK131" s="1299"/>
      <c r="CL131" s="1048"/>
      <c r="CM131" s="1300"/>
      <c r="CN131" s="1307"/>
      <c r="CO131" s="1308"/>
      <c r="CP131" s="1308"/>
      <c r="CQ131" s="1308"/>
      <c r="CR131" s="1308"/>
      <c r="CS131" s="1309"/>
      <c r="CT131" s="1307"/>
      <c r="CU131" s="1308"/>
      <c r="CV131" s="1309"/>
      <c r="CW131" s="1374"/>
      <c r="CX131" s="1375"/>
      <c r="CY131" s="1375"/>
      <c r="CZ131" s="1375"/>
      <c r="DA131" s="1375"/>
      <c r="DB131" s="1375"/>
      <c r="DC131" s="1375"/>
      <c r="DD131" s="1375"/>
      <c r="DE131" s="1375"/>
      <c r="DF131" s="1375"/>
      <c r="DG131" s="18"/>
      <c r="DH131" s="51"/>
      <c r="DI131" s="1299"/>
      <c r="DJ131" s="1048"/>
      <c r="DK131" s="1300"/>
      <c r="DL131" s="1307"/>
      <c r="DM131" s="1308"/>
      <c r="DN131" s="1308"/>
      <c r="DO131" s="1308"/>
      <c r="DP131" s="1308"/>
      <c r="DQ131" s="1309"/>
      <c r="DR131" s="1307"/>
      <c r="DS131" s="1308"/>
      <c r="DT131" s="1309"/>
      <c r="DU131" s="1632"/>
      <c r="DV131" s="1633"/>
      <c r="DW131" s="1633"/>
      <c r="DX131" s="1633"/>
      <c r="DY131" s="1633"/>
      <c r="DZ131" s="1633"/>
      <c r="EA131" s="1633"/>
      <c r="EB131" s="1633"/>
      <c r="EC131" s="1633"/>
      <c r="ED131" s="1633"/>
      <c r="EE131" s="1633"/>
      <c r="EF131" s="76"/>
      <c r="EG131" s="77"/>
      <c r="EL131" s="1805" t="s">
        <v>328</v>
      </c>
      <c r="EM131" s="1805"/>
      <c r="EN131" s="1805"/>
      <c r="EO131" s="1805"/>
      <c r="EP131" s="1805"/>
      <c r="EQ131" s="1805"/>
      <c r="ER131" s="1805"/>
      <c r="ES131" s="1805"/>
      <c r="ET131" s="1805"/>
      <c r="EU131" s="1805"/>
      <c r="EV131" s="1805"/>
      <c r="EW131" s="1805"/>
      <c r="EX131" s="1805"/>
      <c r="EY131" s="1805"/>
      <c r="EZ131" s="1805"/>
      <c r="FA131" s="1805"/>
      <c r="FB131" s="1805"/>
      <c r="FC131" s="1805"/>
      <c r="FD131" s="1805"/>
      <c r="FE131" s="1805"/>
      <c r="FF131" s="1805"/>
      <c r="FG131" s="1805"/>
      <c r="FH131" s="1805"/>
      <c r="FI131" s="1805"/>
      <c r="FJ131" s="1805"/>
      <c r="FK131" s="1805"/>
      <c r="FL131" s="1805"/>
      <c r="FM131" s="1805"/>
      <c r="FN131" s="1805"/>
      <c r="FO131" s="1805"/>
      <c r="FP131" s="1805"/>
      <c r="FQ131" s="1805"/>
      <c r="FR131" s="1805"/>
      <c r="FS131" s="1805"/>
    </row>
    <row r="132" spans="6:175" ht="4.3499999999999996" customHeight="1" x14ac:dyDescent="0.15">
      <c r="F132" s="12"/>
      <c r="G132" s="1453"/>
      <c r="H132" s="1454"/>
      <c r="I132" s="1455"/>
      <c r="J132" s="1461"/>
      <c r="K132" s="1461"/>
      <c r="L132" s="1461"/>
      <c r="M132" s="1462"/>
      <c r="N132" s="765"/>
      <c r="O132" s="766"/>
      <c r="P132" s="766"/>
      <c r="Q132" s="766"/>
      <c r="R132" s="766"/>
      <c r="S132" s="766"/>
      <c r="T132" s="766"/>
      <c r="U132" s="766"/>
      <c r="V132" s="766"/>
      <c r="W132" s="766"/>
      <c r="X132" s="766"/>
      <c r="Y132" s="766"/>
      <c r="Z132" s="766"/>
      <c r="AA132" s="766"/>
      <c r="AB132" s="766"/>
      <c r="AC132" s="766"/>
      <c r="AD132" s="766"/>
      <c r="AE132" s="766"/>
      <c r="AF132" s="766"/>
      <c r="AG132" s="766"/>
      <c r="AH132" s="1703"/>
      <c r="AI132" s="1704"/>
      <c r="AJ132" s="1704"/>
      <c r="AK132" s="1704"/>
      <c r="AL132" s="1704"/>
      <c r="AM132" s="1704"/>
      <c r="AN132" s="1704"/>
      <c r="AO132" s="1705"/>
      <c r="AP132" s="1254"/>
      <c r="AQ132" s="1255"/>
      <c r="AR132" s="1255"/>
      <c r="AS132" s="1256"/>
      <c r="AT132" s="1254"/>
      <c r="AU132" s="1255"/>
      <c r="AV132" s="1255"/>
      <c r="AW132" s="1256"/>
      <c r="AX132" s="1649"/>
      <c r="AY132" s="1650"/>
      <c r="AZ132" s="1650"/>
      <c r="BA132" s="1650"/>
      <c r="BB132" s="1650"/>
      <c r="BC132" s="1651"/>
      <c r="BE132" s="1140"/>
      <c r="BF132" s="1141"/>
      <c r="BG132" s="1142"/>
      <c r="BH132" s="1471" t="s">
        <v>89</v>
      </c>
      <c r="BI132" s="1472"/>
      <c r="BJ132" s="1472"/>
      <c r="BK132" s="1472"/>
      <c r="BL132" s="1472"/>
      <c r="BM132" s="1472"/>
      <c r="BN132" s="1472"/>
      <c r="BO132" s="1472"/>
      <c r="BP132" s="1472"/>
      <c r="BQ132" s="1472"/>
      <c r="BR132" s="1472"/>
      <c r="BS132" s="1472"/>
      <c r="BT132" s="1473"/>
      <c r="BU132" s="1317" t="s">
        <v>80</v>
      </c>
      <c r="BV132" s="1318"/>
      <c r="BW132" s="1319"/>
      <c r="BX132" s="1360"/>
      <c r="BY132" s="1361"/>
      <c r="BZ132" s="1361"/>
      <c r="CA132" s="1361"/>
      <c r="CB132" s="1361"/>
      <c r="CC132" s="1361"/>
      <c r="CD132" s="1361"/>
      <c r="CE132" s="1361"/>
      <c r="CF132" s="1361"/>
      <c r="CG132" s="1361"/>
      <c r="CH132" s="1361"/>
      <c r="CI132" s="642"/>
      <c r="CJ132" s="60"/>
      <c r="CK132" s="1299"/>
      <c r="CL132" s="1048"/>
      <c r="CM132" s="1300"/>
      <c r="CN132" s="1307"/>
      <c r="CO132" s="1308"/>
      <c r="CP132" s="1308"/>
      <c r="CQ132" s="1308"/>
      <c r="CR132" s="1308"/>
      <c r="CS132" s="1309"/>
      <c r="CT132" s="1307"/>
      <c r="CU132" s="1308"/>
      <c r="CV132" s="1309"/>
      <c r="CW132" s="1374"/>
      <c r="CX132" s="1375"/>
      <c r="CY132" s="1375"/>
      <c r="CZ132" s="1375"/>
      <c r="DA132" s="1375"/>
      <c r="DB132" s="1375"/>
      <c r="DC132" s="1375"/>
      <c r="DD132" s="1375"/>
      <c r="DE132" s="1375"/>
      <c r="DF132" s="1375"/>
      <c r="DG132" s="18"/>
      <c r="DH132" s="51"/>
      <c r="DI132" s="1299"/>
      <c r="DJ132" s="1048"/>
      <c r="DK132" s="1300"/>
      <c r="DL132" s="1307"/>
      <c r="DM132" s="1308"/>
      <c r="DN132" s="1308"/>
      <c r="DO132" s="1308"/>
      <c r="DP132" s="1308"/>
      <c r="DQ132" s="1309"/>
      <c r="DR132" s="1307"/>
      <c r="DS132" s="1308"/>
      <c r="DT132" s="1309"/>
      <c r="DU132" s="1632"/>
      <c r="DV132" s="1633"/>
      <c r="DW132" s="1633"/>
      <c r="DX132" s="1633"/>
      <c r="DY132" s="1633"/>
      <c r="DZ132" s="1633"/>
      <c r="EA132" s="1633"/>
      <c r="EB132" s="1633"/>
      <c r="EC132" s="1633"/>
      <c r="ED132" s="1633"/>
      <c r="EE132" s="1633"/>
      <c r="EF132" s="18"/>
      <c r="EG132" s="51"/>
      <c r="EL132" s="1805"/>
      <c r="EM132" s="1805"/>
      <c r="EN132" s="1805"/>
      <c r="EO132" s="1805"/>
      <c r="EP132" s="1805"/>
      <c r="EQ132" s="1805"/>
      <c r="ER132" s="1805"/>
      <c r="ES132" s="1805"/>
      <c r="ET132" s="1805"/>
      <c r="EU132" s="1805"/>
      <c r="EV132" s="1805"/>
      <c r="EW132" s="1805"/>
      <c r="EX132" s="1805"/>
      <c r="EY132" s="1805"/>
      <c r="EZ132" s="1805"/>
      <c r="FA132" s="1805"/>
      <c r="FB132" s="1805"/>
      <c r="FC132" s="1805"/>
      <c r="FD132" s="1805"/>
      <c r="FE132" s="1805"/>
      <c r="FF132" s="1805"/>
      <c r="FG132" s="1805"/>
      <c r="FH132" s="1805"/>
      <c r="FI132" s="1805"/>
      <c r="FJ132" s="1805"/>
      <c r="FK132" s="1805"/>
      <c r="FL132" s="1805"/>
      <c r="FM132" s="1805"/>
      <c r="FN132" s="1805"/>
      <c r="FO132" s="1805"/>
      <c r="FP132" s="1805"/>
      <c r="FQ132" s="1805"/>
      <c r="FR132" s="1805"/>
      <c r="FS132" s="1805"/>
    </row>
    <row r="133" spans="6:175" ht="4.3499999999999996" customHeight="1" x14ac:dyDescent="0.15">
      <c r="F133" s="12"/>
      <c r="G133" s="1453"/>
      <c r="H133" s="1454"/>
      <c r="I133" s="1455"/>
      <c r="J133" s="1461"/>
      <c r="K133" s="1461"/>
      <c r="L133" s="1461"/>
      <c r="M133" s="1462"/>
      <c r="N133" s="768"/>
      <c r="O133" s="769"/>
      <c r="P133" s="769"/>
      <c r="Q133" s="769"/>
      <c r="R133" s="769"/>
      <c r="S133" s="769"/>
      <c r="T133" s="769"/>
      <c r="U133" s="769"/>
      <c r="V133" s="769"/>
      <c r="W133" s="769"/>
      <c r="X133" s="769"/>
      <c r="Y133" s="769"/>
      <c r="Z133" s="769"/>
      <c r="AA133" s="769"/>
      <c r="AB133" s="769"/>
      <c r="AC133" s="769"/>
      <c r="AD133" s="769"/>
      <c r="AE133" s="769"/>
      <c r="AF133" s="769"/>
      <c r="AG133" s="769"/>
      <c r="AH133" s="1703"/>
      <c r="AI133" s="1704"/>
      <c r="AJ133" s="1704"/>
      <c r="AK133" s="1704"/>
      <c r="AL133" s="1704"/>
      <c r="AM133" s="1704"/>
      <c r="AN133" s="1704"/>
      <c r="AO133" s="1705"/>
      <c r="AP133" s="1254"/>
      <c r="AQ133" s="1255"/>
      <c r="AR133" s="1255"/>
      <c r="AS133" s="1256"/>
      <c r="AT133" s="1254"/>
      <c r="AU133" s="1255"/>
      <c r="AV133" s="1255"/>
      <c r="AW133" s="1256"/>
      <c r="AX133" s="1649"/>
      <c r="AY133" s="1650"/>
      <c r="AZ133" s="1650"/>
      <c r="BA133" s="1650"/>
      <c r="BB133" s="1650"/>
      <c r="BC133" s="1651"/>
      <c r="BE133" s="1140"/>
      <c r="BF133" s="1141"/>
      <c r="BG133" s="1142"/>
      <c r="BH133" s="1471"/>
      <c r="BI133" s="1472"/>
      <c r="BJ133" s="1472"/>
      <c r="BK133" s="1472"/>
      <c r="BL133" s="1472"/>
      <c r="BM133" s="1472"/>
      <c r="BN133" s="1472"/>
      <c r="BO133" s="1472"/>
      <c r="BP133" s="1472"/>
      <c r="BQ133" s="1472"/>
      <c r="BR133" s="1472"/>
      <c r="BS133" s="1472"/>
      <c r="BT133" s="1473"/>
      <c r="BU133" s="1320"/>
      <c r="BV133" s="1321"/>
      <c r="BW133" s="1322"/>
      <c r="BX133" s="1362"/>
      <c r="BY133" s="1361"/>
      <c r="BZ133" s="1361"/>
      <c r="CA133" s="1361"/>
      <c r="CB133" s="1361"/>
      <c r="CC133" s="1361"/>
      <c r="CD133" s="1361"/>
      <c r="CE133" s="1361"/>
      <c r="CF133" s="1361"/>
      <c r="CG133" s="1361"/>
      <c r="CH133" s="1361"/>
      <c r="CI133" s="642"/>
      <c r="CJ133" s="60"/>
      <c r="CK133" s="1301"/>
      <c r="CL133" s="1302"/>
      <c r="CM133" s="1303"/>
      <c r="CN133" s="1310"/>
      <c r="CO133" s="1311"/>
      <c r="CP133" s="1311"/>
      <c r="CQ133" s="1311"/>
      <c r="CR133" s="1311"/>
      <c r="CS133" s="1312"/>
      <c r="CT133" s="1310"/>
      <c r="CU133" s="1311"/>
      <c r="CV133" s="1312"/>
      <c r="CW133" s="1376"/>
      <c r="CX133" s="1377"/>
      <c r="CY133" s="1377"/>
      <c r="CZ133" s="1377"/>
      <c r="DA133" s="1377"/>
      <c r="DB133" s="1377"/>
      <c r="DC133" s="1377"/>
      <c r="DD133" s="1377"/>
      <c r="DE133" s="1377"/>
      <c r="DF133" s="1377"/>
      <c r="DG133" s="19"/>
      <c r="DH133" s="52"/>
      <c r="DI133" s="1301"/>
      <c r="DJ133" s="1302"/>
      <c r="DK133" s="1303"/>
      <c r="DL133" s="1310"/>
      <c r="DM133" s="1311"/>
      <c r="DN133" s="1311"/>
      <c r="DO133" s="1311"/>
      <c r="DP133" s="1311"/>
      <c r="DQ133" s="1312"/>
      <c r="DR133" s="1310"/>
      <c r="DS133" s="1311"/>
      <c r="DT133" s="1312"/>
      <c r="DU133" s="1634"/>
      <c r="DV133" s="1635"/>
      <c r="DW133" s="1635"/>
      <c r="DX133" s="1635"/>
      <c r="DY133" s="1635"/>
      <c r="DZ133" s="1635"/>
      <c r="EA133" s="1635"/>
      <c r="EB133" s="1635"/>
      <c r="EC133" s="1635"/>
      <c r="ED133" s="1635"/>
      <c r="EE133" s="1635"/>
      <c r="EF133" s="19"/>
      <c r="EG133" s="52"/>
      <c r="EL133" s="1805"/>
      <c r="EM133" s="1805"/>
      <c r="EN133" s="1805"/>
      <c r="EO133" s="1805"/>
      <c r="EP133" s="1805"/>
      <c r="EQ133" s="1805"/>
      <c r="ER133" s="1805"/>
      <c r="ES133" s="1805"/>
      <c r="ET133" s="1805"/>
      <c r="EU133" s="1805"/>
      <c r="EV133" s="1805"/>
      <c r="EW133" s="1805"/>
      <c r="EX133" s="1805"/>
      <c r="EY133" s="1805"/>
      <c r="EZ133" s="1805"/>
      <c r="FA133" s="1805"/>
      <c r="FB133" s="1805"/>
      <c r="FC133" s="1805"/>
      <c r="FD133" s="1805"/>
      <c r="FE133" s="1805"/>
      <c r="FF133" s="1805"/>
      <c r="FG133" s="1805"/>
      <c r="FH133" s="1805"/>
      <c r="FI133" s="1805"/>
      <c r="FJ133" s="1805"/>
      <c r="FK133" s="1805"/>
      <c r="FL133" s="1805"/>
      <c r="FM133" s="1805"/>
      <c r="FN133" s="1805"/>
      <c r="FO133" s="1805"/>
      <c r="FP133" s="1805"/>
      <c r="FQ133" s="1805"/>
      <c r="FR133" s="1805"/>
      <c r="FS133" s="1805"/>
    </row>
    <row r="134" spans="6:175" ht="4.3499999999999996" customHeight="1" x14ac:dyDescent="0.15">
      <c r="F134" s="12"/>
      <c r="G134" s="1453"/>
      <c r="H134" s="1454"/>
      <c r="I134" s="1455"/>
      <c r="J134" s="1461"/>
      <c r="K134" s="1461"/>
      <c r="L134" s="1461"/>
      <c r="M134" s="1462"/>
      <c r="N134" s="1257" t="s">
        <v>125</v>
      </c>
      <c r="O134" s="1258"/>
      <c r="P134" s="1258"/>
      <c r="Q134" s="1258"/>
      <c r="R134" s="1259"/>
      <c r="S134" s="762" t="str">
        <f>IF(扶養控除!E36="","",ASC(扶養控除!E36))</f>
        <v/>
      </c>
      <c r="T134" s="763"/>
      <c r="U134" s="763"/>
      <c r="V134" s="763"/>
      <c r="W134" s="763"/>
      <c r="X134" s="763"/>
      <c r="Y134" s="763"/>
      <c r="Z134" s="763"/>
      <c r="AA134" s="763"/>
      <c r="AB134" s="763"/>
      <c r="AC134" s="763"/>
      <c r="AD134" s="763"/>
      <c r="AE134" s="763"/>
      <c r="AF134" s="763"/>
      <c r="AG134" s="764"/>
      <c r="AH134" s="1703"/>
      <c r="AI134" s="1704"/>
      <c r="AJ134" s="1704"/>
      <c r="AK134" s="1704"/>
      <c r="AL134" s="1704"/>
      <c r="AM134" s="1704"/>
      <c r="AN134" s="1704"/>
      <c r="AO134" s="1705"/>
      <c r="AP134" s="1254"/>
      <c r="AQ134" s="1255"/>
      <c r="AR134" s="1255"/>
      <c r="AS134" s="1256"/>
      <c r="AT134" s="1263" t="s">
        <v>704</v>
      </c>
      <c r="AU134" s="1264"/>
      <c r="AV134" s="1264"/>
      <c r="AW134" s="1265"/>
      <c r="AX134" s="1649"/>
      <c r="AY134" s="1650"/>
      <c r="AZ134" s="1650"/>
      <c r="BA134" s="1650"/>
      <c r="BB134" s="1650"/>
      <c r="BC134" s="1651"/>
      <c r="BE134" s="1140"/>
      <c r="BF134" s="1141"/>
      <c r="BG134" s="1142"/>
      <c r="BH134" s="1471"/>
      <c r="BI134" s="1472"/>
      <c r="BJ134" s="1472"/>
      <c r="BK134" s="1472"/>
      <c r="BL134" s="1472"/>
      <c r="BM134" s="1472"/>
      <c r="BN134" s="1472"/>
      <c r="BO134" s="1472"/>
      <c r="BP134" s="1472"/>
      <c r="BQ134" s="1472"/>
      <c r="BR134" s="1472"/>
      <c r="BS134" s="1472"/>
      <c r="BT134" s="1473"/>
      <c r="BU134" s="1320"/>
      <c r="BV134" s="1321"/>
      <c r="BW134" s="1322"/>
      <c r="BX134" s="1362"/>
      <c r="BY134" s="1361"/>
      <c r="BZ134" s="1361"/>
      <c r="CA134" s="1361"/>
      <c r="CB134" s="1361"/>
      <c r="CC134" s="1361"/>
      <c r="CD134" s="1361"/>
      <c r="CE134" s="1361"/>
      <c r="CF134" s="1361"/>
      <c r="CG134" s="1361"/>
      <c r="CH134" s="1361"/>
      <c r="CI134" s="642"/>
      <c r="CJ134" s="60"/>
      <c r="CK134" s="1296">
        <v>2</v>
      </c>
      <c r="CL134" s="1297"/>
      <c r="CM134" s="1298"/>
      <c r="CN134" s="1304"/>
      <c r="CO134" s="1305"/>
      <c r="CP134" s="1305"/>
      <c r="CQ134" s="1305"/>
      <c r="CR134" s="1305"/>
      <c r="CS134" s="1306"/>
      <c r="CT134" s="1304"/>
      <c r="CU134" s="1305"/>
      <c r="CV134" s="1306"/>
      <c r="CW134" s="1372" t="str">
        <f>IF(給与!C30="","",給与!C30)</f>
        <v/>
      </c>
      <c r="CX134" s="1373"/>
      <c r="CY134" s="1373"/>
      <c r="CZ134" s="1373"/>
      <c r="DA134" s="1373"/>
      <c r="DB134" s="1373"/>
      <c r="DC134" s="1373"/>
      <c r="DD134" s="1373"/>
      <c r="DE134" s="1373"/>
      <c r="DF134" s="1373"/>
      <c r="DG134" s="20"/>
      <c r="DH134" s="69"/>
      <c r="DI134" s="1296">
        <v>10</v>
      </c>
      <c r="DJ134" s="1297"/>
      <c r="DK134" s="1298"/>
      <c r="DL134" s="1304"/>
      <c r="DM134" s="1305"/>
      <c r="DN134" s="1305"/>
      <c r="DO134" s="1305"/>
      <c r="DP134" s="1305"/>
      <c r="DQ134" s="1306"/>
      <c r="DR134" s="1304"/>
      <c r="DS134" s="1305"/>
      <c r="DT134" s="1306"/>
      <c r="DU134" s="1630" t="str">
        <f>IF(給与!E32="","",給与!E32)</f>
        <v/>
      </c>
      <c r="DV134" s="1631"/>
      <c r="DW134" s="1631"/>
      <c r="DX134" s="1631"/>
      <c r="DY134" s="1631"/>
      <c r="DZ134" s="1631"/>
      <c r="EA134" s="1631"/>
      <c r="EB134" s="1631"/>
      <c r="EC134" s="1631"/>
      <c r="ED134" s="1631"/>
      <c r="EE134" s="1631"/>
      <c r="EF134" s="20"/>
      <c r="EG134" s="69"/>
      <c r="EL134" s="1805"/>
      <c r="EM134" s="1805"/>
      <c r="EN134" s="1805"/>
      <c r="EO134" s="1805"/>
      <c r="EP134" s="1805"/>
      <c r="EQ134" s="1805"/>
      <c r="ER134" s="1805"/>
      <c r="ES134" s="1805"/>
      <c r="ET134" s="1805"/>
      <c r="EU134" s="1805"/>
      <c r="EV134" s="1805"/>
      <c r="EW134" s="1805"/>
      <c r="EX134" s="1805"/>
      <c r="EY134" s="1805"/>
      <c r="EZ134" s="1805"/>
      <c r="FA134" s="1805"/>
      <c r="FB134" s="1805"/>
      <c r="FC134" s="1805"/>
      <c r="FD134" s="1805"/>
      <c r="FE134" s="1805"/>
      <c r="FF134" s="1805"/>
      <c r="FG134" s="1805"/>
      <c r="FH134" s="1805"/>
      <c r="FI134" s="1805"/>
      <c r="FJ134" s="1805"/>
      <c r="FK134" s="1805"/>
      <c r="FL134" s="1805"/>
      <c r="FM134" s="1805"/>
      <c r="FN134" s="1805"/>
      <c r="FO134" s="1805"/>
      <c r="FP134" s="1805"/>
      <c r="FQ134" s="1805"/>
      <c r="FR134" s="1805"/>
      <c r="FS134" s="1805"/>
    </row>
    <row r="135" spans="6:175" ht="4.3499999999999996" customHeight="1" thickBot="1" x14ac:dyDescent="0.2">
      <c r="F135" s="12"/>
      <c r="G135" s="1453"/>
      <c r="H135" s="1454"/>
      <c r="I135" s="1455"/>
      <c r="J135" s="1461"/>
      <c r="K135" s="1461"/>
      <c r="L135" s="1461"/>
      <c r="M135" s="1462"/>
      <c r="N135" s="1257"/>
      <c r="O135" s="1258"/>
      <c r="P135" s="1258"/>
      <c r="Q135" s="1258"/>
      <c r="R135" s="1259"/>
      <c r="S135" s="765"/>
      <c r="T135" s="766"/>
      <c r="U135" s="766"/>
      <c r="V135" s="766"/>
      <c r="W135" s="766"/>
      <c r="X135" s="766"/>
      <c r="Y135" s="766"/>
      <c r="Z135" s="766"/>
      <c r="AA135" s="766"/>
      <c r="AB135" s="766"/>
      <c r="AC135" s="766"/>
      <c r="AD135" s="766"/>
      <c r="AE135" s="766"/>
      <c r="AF135" s="766"/>
      <c r="AG135" s="767"/>
      <c r="AH135" s="1703"/>
      <c r="AI135" s="1704"/>
      <c r="AJ135" s="1704"/>
      <c r="AK135" s="1704"/>
      <c r="AL135" s="1704"/>
      <c r="AM135" s="1704"/>
      <c r="AN135" s="1704"/>
      <c r="AO135" s="1705"/>
      <c r="AP135" s="1254"/>
      <c r="AQ135" s="1255"/>
      <c r="AR135" s="1255"/>
      <c r="AS135" s="1256"/>
      <c r="AT135" s="1263"/>
      <c r="AU135" s="1264"/>
      <c r="AV135" s="1264"/>
      <c r="AW135" s="1265"/>
      <c r="AX135" s="1649"/>
      <c r="AY135" s="1650"/>
      <c r="AZ135" s="1650"/>
      <c r="BA135" s="1650"/>
      <c r="BB135" s="1650"/>
      <c r="BC135" s="1651"/>
      <c r="BE135" s="1140"/>
      <c r="BF135" s="1141"/>
      <c r="BG135" s="1142"/>
      <c r="BH135" s="1471"/>
      <c r="BI135" s="1472"/>
      <c r="BJ135" s="1472"/>
      <c r="BK135" s="1472"/>
      <c r="BL135" s="1472"/>
      <c r="BM135" s="1472"/>
      <c r="BN135" s="1472"/>
      <c r="BO135" s="1472"/>
      <c r="BP135" s="1472"/>
      <c r="BQ135" s="1472"/>
      <c r="BR135" s="1472"/>
      <c r="BS135" s="1472"/>
      <c r="BT135" s="1473"/>
      <c r="BU135" s="1323"/>
      <c r="BV135" s="1324"/>
      <c r="BW135" s="1325"/>
      <c r="BX135" s="1363"/>
      <c r="BY135" s="1364"/>
      <c r="BZ135" s="1364"/>
      <c r="CA135" s="1364"/>
      <c r="CB135" s="1364"/>
      <c r="CC135" s="1364"/>
      <c r="CD135" s="1364"/>
      <c r="CE135" s="1364"/>
      <c r="CF135" s="1364"/>
      <c r="CG135" s="1364"/>
      <c r="CH135" s="1364"/>
      <c r="CI135" s="1134"/>
      <c r="CJ135" s="60"/>
      <c r="CK135" s="1299"/>
      <c r="CL135" s="1048"/>
      <c r="CM135" s="1300"/>
      <c r="CN135" s="1307"/>
      <c r="CO135" s="1308"/>
      <c r="CP135" s="1308"/>
      <c r="CQ135" s="1308"/>
      <c r="CR135" s="1308"/>
      <c r="CS135" s="1309"/>
      <c r="CT135" s="1307"/>
      <c r="CU135" s="1308"/>
      <c r="CV135" s="1309"/>
      <c r="CW135" s="1374"/>
      <c r="CX135" s="1375"/>
      <c r="CY135" s="1375"/>
      <c r="CZ135" s="1375"/>
      <c r="DA135" s="1375"/>
      <c r="DB135" s="1375"/>
      <c r="DC135" s="1375"/>
      <c r="DD135" s="1375"/>
      <c r="DE135" s="1375"/>
      <c r="DF135" s="1375"/>
      <c r="DG135" s="18"/>
      <c r="DH135" s="51"/>
      <c r="DI135" s="1299"/>
      <c r="DJ135" s="1048"/>
      <c r="DK135" s="1300"/>
      <c r="DL135" s="1307"/>
      <c r="DM135" s="1308"/>
      <c r="DN135" s="1308"/>
      <c r="DO135" s="1308"/>
      <c r="DP135" s="1308"/>
      <c r="DQ135" s="1309"/>
      <c r="DR135" s="1307"/>
      <c r="DS135" s="1308"/>
      <c r="DT135" s="1309"/>
      <c r="DU135" s="1632"/>
      <c r="DV135" s="1633"/>
      <c r="DW135" s="1633"/>
      <c r="DX135" s="1633"/>
      <c r="DY135" s="1633"/>
      <c r="DZ135" s="1633"/>
      <c r="EA135" s="1633"/>
      <c r="EB135" s="1633"/>
      <c r="EC135" s="1633"/>
      <c r="ED135" s="1633"/>
      <c r="EE135" s="1633"/>
      <c r="EF135" s="18"/>
      <c r="EG135" s="51"/>
      <c r="EL135" s="1304" t="s">
        <v>351</v>
      </c>
      <c r="EM135" s="1305"/>
      <c r="EN135" s="1305"/>
      <c r="EO135" s="1305"/>
      <c r="EP135" s="1305"/>
      <c r="EQ135" s="1305"/>
      <c r="ER135" s="1305"/>
      <c r="ES135" s="1305"/>
      <c r="ET135" s="1305"/>
      <c r="EU135" s="1305"/>
      <c r="EV135" s="1305"/>
      <c r="EW135" s="1305"/>
      <c r="EX135" s="1305"/>
      <c r="EY135" s="1305"/>
      <c r="EZ135" s="1305"/>
      <c r="FA135" s="1305"/>
      <c r="FB135" s="1306"/>
      <c r="FC135" s="20"/>
      <c r="FD135" s="20"/>
      <c r="FE135" s="20"/>
      <c r="FF135" s="20"/>
      <c r="FG135" s="20"/>
      <c r="FH135" s="20"/>
      <c r="FI135" s="20"/>
      <c r="FJ135" s="20"/>
      <c r="FK135" s="20"/>
      <c r="FL135" s="20"/>
      <c r="FM135" s="20"/>
      <c r="FN135" s="20"/>
      <c r="FO135" s="20"/>
      <c r="FP135" s="20"/>
      <c r="FQ135" s="20"/>
      <c r="FR135" s="807" t="s">
        <v>214</v>
      </c>
      <c r="FS135" s="808"/>
    </row>
    <row r="136" spans="6:175" ht="4.3499999999999996" customHeight="1" x14ac:dyDescent="0.15">
      <c r="F136" s="12"/>
      <c r="G136" s="1453"/>
      <c r="H136" s="1454"/>
      <c r="I136" s="1455"/>
      <c r="J136" s="1463"/>
      <c r="K136" s="1463"/>
      <c r="L136" s="1463"/>
      <c r="M136" s="1464"/>
      <c r="N136" s="1260"/>
      <c r="O136" s="1261"/>
      <c r="P136" s="1261"/>
      <c r="Q136" s="1261"/>
      <c r="R136" s="1262"/>
      <c r="S136" s="768"/>
      <c r="T136" s="769"/>
      <c r="U136" s="769"/>
      <c r="V136" s="769"/>
      <c r="W136" s="769"/>
      <c r="X136" s="769"/>
      <c r="Y136" s="769"/>
      <c r="Z136" s="769"/>
      <c r="AA136" s="769"/>
      <c r="AB136" s="769"/>
      <c r="AC136" s="769"/>
      <c r="AD136" s="769"/>
      <c r="AE136" s="769"/>
      <c r="AF136" s="769"/>
      <c r="AG136" s="770"/>
      <c r="AH136" s="1706"/>
      <c r="AI136" s="1707"/>
      <c r="AJ136" s="1707"/>
      <c r="AK136" s="1707"/>
      <c r="AL136" s="1707"/>
      <c r="AM136" s="1707"/>
      <c r="AN136" s="1707"/>
      <c r="AO136" s="1708"/>
      <c r="AP136" s="1269"/>
      <c r="AQ136" s="1270"/>
      <c r="AR136" s="1270"/>
      <c r="AS136" s="1271"/>
      <c r="AT136" s="1266"/>
      <c r="AU136" s="1267"/>
      <c r="AV136" s="1267"/>
      <c r="AW136" s="1268"/>
      <c r="AX136" s="1652"/>
      <c r="AY136" s="1653"/>
      <c r="AZ136" s="1653"/>
      <c r="BA136" s="1653"/>
      <c r="BB136" s="1653"/>
      <c r="BC136" s="1654"/>
      <c r="BE136" s="1140"/>
      <c r="BF136" s="1141"/>
      <c r="BG136" s="1142"/>
      <c r="BH136" s="1471" t="s">
        <v>9</v>
      </c>
      <c r="BI136" s="1472"/>
      <c r="BJ136" s="1472"/>
      <c r="BK136" s="1472"/>
      <c r="BL136" s="1472"/>
      <c r="BM136" s="1472"/>
      <c r="BN136" s="1472"/>
      <c r="BO136" s="1472"/>
      <c r="BP136" s="1472"/>
      <c r="BQ136" s="1472"/>
      <c r="BR136" s="1472"/>
      <c r="BS136" s="1472"/>
      <c r="BT136" s="1473"/>
      <c r="BU136" s="1317" t="s">
        <v>90</v>
      </c>
      <c r="BV136" s="1318"/>
      <c r="BW136" s="1318"/>
      <c r="BX136" s="1479">
        <f>SUM(BX92:CH135)</f>
        <v>0</v>
      </c>
      <c r="BY136" s="1480"/>
      <c r="BZ136" s="1480"/>
      <c r="CA136" s="1480"/>
      <c r="CB136" s="1480"/>
      <c r="CC136" s="1480"/>
      <c r="CD136" s="1480"/>
      <c r="CE136" s="1480"/>
      <c r="CF136" s="1480"/>
      <c r="CG136" s="1480"/>
      <c r="CH136" s="1480"/>
      <c r="CI136" s="1484"/>
      <c r="CJ136" s="60"/>
      <c r="CK136" s="1299"/>
      <c r="CL136" s="1048"/>
      <c r="CM136" s="1300"/>
      <c r="CN136" s="1307"/>
      <c r="CO136" s="1308"/>
      <c r="CP136" s="1308"/>
      <c r="CQ136" s="1308"/>
      <c r="CR136" s="1308"/>
      <c r="CS136" s="1309"/>
      <c r="CT136" s="1307"/>
      <c r="CU136" s="1308"/>
      <c r="CV136" s="1309"/>
      <c r="CW136" s="1374"/>
      <c r="CX136" s="1375"/>
      <c r="CY136" s="1375"/>
      <c r="CZ136" s="1375"/>
      <c r="DA136" s="1375"/>
      <c r="DB136" s="1375"/>
      <c r="DC136" s="1375"/>
      <c r="DD136" s="1375"/>
      <c r="DE136" s="1375"/>
      <c r="DF136" s="1375"/>
      <c r="DG136" s="18"/>
      <c r="DH136" s="51"/>
      <c r="DI136" s="1299"/>
      <c r="DJ136" s="1048"/>
      <c r="DK136" s="1300"/>
      <c r="DL136" s="1307"/>
      <c r="DM136" s="1308"/>
      <c r="DN136" s="1308"/>
      <c r="DO136" s="1308"/>
      <c r="DP136" s="1308"/>
      <c r="DQ136" s="1309"/>
      <c r="DR136" s="1307"/>
      <c r="DS136" s="1308"/>
      <c r="DT136" s="1309"/>
      <c r="DU136" s="1632"/>
      <c r="DV136" s="1633"/>
      <c r="DW136" s="1633"/>
      <c r="DX136" s="1633"/>
      <c r="DY136" s="1633"/>
      <c r="DZ136" s="1633"/>
      <c r="EA136" s="1633"/>
      <c r="EB136" s="1633"/>
      <c r="EC136" s="1633"/>
      <c r="ED136" s="1633"/>
      <c r="EE136" s="1633"/>
      <c r="EF136" s="18"/>
      <c r="EG136" s="51"/>
      <c r="EL136" s="1307"/>
      <c r="EM136" s="1308"/>
      <c r="EN136" s="1308"/>
      <c r="EO136" s="1308"/>
      <c r="EP136" s="1308"/>
      <c r="EQ136" s="1308"/>
      <c r="ER136" s="1308"/>
      <c r="ES136" s="1308"/>
      <c r="ET136" s="1308"/>
      <c r="EU136" s="1308"/>
      <c r="EV136" s="1308"/>
      <c r="EW136" s="1308"/>
      <c r="EX136" s="1308"/>
      <c r="EY136" s="1308"/>
      <c r="EZ136" s="1308"/>
      <c r="FA136" s="1308"/>
      <c r="FB136" s="1309"/>
      <c r="FC136" s="1390"/>
      <c r="FD136" s="1391"/>
      <c r="FE136" s="1391"/>
      <c r="FF136" s="1391"/>
      <c r="FG136" s="1391"/>
      <c r="FH136" s="1391"/>
      <c r="FI136" s="1391"/>
      <c r="FJ136" s="1391"/>
      <c r="FK136" s="1391"/>
      <c r="FL136" s="1391"/>
      <c r="FM136" s="1391"/>
      <c r="FN136" s="1391"/>
      <c r="FO136" s="1391"/>
      <c r="FP136" s="1391"/>
      <c r="FQ136" s="1391"/>
      <c r="FR136" s="809"/>
      <c r="FS136" s="810"/>
    </row>
    <row r="137" spans="6:175" ht="4.3499999999999996" customHeight="1" x14ac:dyDescent="0.15">
      <c r="F137" s="12"/>
      <c r="G137" s="1453"/>
      <c r="H137" s="1454"/>
      <c r="I137" s="1455"/>
      <c r="J137" s="1459">
        <v>4</v>
      </c>
      <c r="K137" s="1459"/>
      <c r="L137" s="1459"/>
      <c r="M137" s="1460"/>
      <c r="N137" s="762" t="str">
        <f>IF(扶養控除!W10="","",扶養控除!W10)</f>
        <v/>
      </c>
      <c r="O137" s="763"/>
      <c r="P137" s="763"/>
      <c r="Q137" s="763"/>
      <c r="R137" s="763"/>
      <c r="S137" s="763"/>
      <c r="T137" s="763"/>
      <c r="U137" s="763"/>
      <c r="V137" s="763"/>
      <c r="W137" s="763"/>
      <c r="X137" s="763"/>
      <c r="Y137" s="763"/>
      <c r="Z137" s="763"/>
      <c r="AA137" s="763"/>
      <c r="AB137" s="763"/>
      <c r="AC137" s="763"/>
      <c r="AD137" s="763"/>
      <c r="AE137" s="763"/>
      <c r="AF137" s="763"/>
      <c r="AG137" s="763"/>
      <c r="AH137" s="1700" t="str">
        <f>IF(扶養控除!W10="","",条件!C15)</f>
        <v/>
      </c>
      <c r="AI137" s="1701"/>
      <c r="AJ137" s="1701"/>
      <c r="AK137" s="1701"/>
      <c r="AL137" s="1701"/>
      <c r="AM137" s="1701"/>
      <c r="AN137" s="1701"/>
      <c r="AO137" s="1702"/>
      <c r="AP137" s="1251" t="str">
        <f>IF(扶養控除!W15="","",扶養控除!W15)</f>
        <v/>
      </c>
      <c r="AQ137" s="1252"/>
      <c r="AR137" s="1252"/>
      <c r="AS137" s="1253"/>
      <c r="AT137" s="1251" t="str">
        <f>IF(扶養控除!W18="〇",扶養控除!AC18&amp;扶養控除!AF18,"")</f>
        <v/>
      </c>
      <c r="AU137" s="1252"/>
      <c r="AV137" s="1252"/>
      <c r="AW137" s="1253"/>
      <c r="AX137" s="1646" t="str">
        <f>IF(扶養控除!W13="","",扶養控除!W13)</f>
        <v/>
      </c>
      <c r="AY137" s="1647"/>
      <c r="AZ137" s="1647"/>
      <c r="BA137" s="1647"/>
      <c r="BB137" s="1647"/>
      <c r="BC137" s="1648"/>
      <c r="BE137" s="1140"/>
      <c r="BF137" s="1141"/>
      <c r="BG137" s="1142"/>
      <c r="BH137" s="1471"/>
      <c r="BI137" s="1472"/>
      <c r="BJ137" s="1472"/>
      <c r="BK137" s="1472"/>
      <c r="BL137" s="1472"/>
      <c r="BM137" s="1472"/>
      <c r="BN137" s="1472"/>
      <c r="BO137" s="1472"/>
      <c r="BP137" s="1472"/>
      <c r="BQ137" s="1472"/>
      <c r="BR137" s="1472"/>
      <c r="BS137" s="1472"/>
      <c r="BT137" s="1473"/>
      <c r="BU137" s="1320"/>
      <c r="BV137" s="1321"/>
      <c r="BW137" s="1321"/>
      <c r="BX137" s="1481"/>
      <c r="BY137" s="1356"/>
      <c r="BZ137" s="1356"/>
      <c r="CA137" s="1356"/>
      <c r="CB137" s="1356"/>
      <c r="CC137" s="1356"/>
      <c r="CD137" s="1356"/>
      <c r="CE137" s="1356"/>
      <c r="CF137" s="1356"/>
      <c r="CG137" s="1356"/>
      <c r="CH137" s="1356"/>
      <c r="CI137" s="642"/>
      <c r="CJ137" s="60"/>
      <c r="CK137" s="1299"/>
      <c r="CL137" s="1048"/>
      <c r="CM137" s="1300"/>
      <c r="CN137" s="1307"/>
      <c r="CO137" s="1308"/>
      <c r="CP137" s="1308"/>
      <c r="CQ137" s="1308"/>
      <c r="CR137" s="1308"/>
      <c r="CS137" s="1309"/>
      <c r="CT137" s="1307"/>
      <c r="CU137" s="1308"/>
      <c r="CV137" s="1309"/>
      <c r="CW137" s="1374"/>
      <c r="CX137" s="1375"/>
      <c r="CY137" s="1375"/>
      <c r="CZ137" s="1375"/>
      <c r="DA137" s="1375"/>
      <c r="DB137" s="1375"/>
      <c r="DC137" s="1375"/>
      <c r="DD137" s="1375"/>
      <c r="DE137" s="1375"/>
      <c r="DF137" s="1375"/>
      <c r="DG137" s="18"/>
      <c r="DH137" s="51"/>
      <c r="DI137" s="1299"/>
      <c r="DJ137" s="1048"/>
      <c r="DK137" s="1300"/>
      <c r="DL137" s="1307"/>
      <c r="DM137" s="1308"/>
      <c r="DN137" s="1308"/>
      <c r="DO137" s="1308"/>
      <c r="DP137" s="1308"/>
      <c r="DQ137" s="1309"/>
      <c r="DR137" s="1307"/>
      <c r="DS137" s="1308"/>
      <c r="DT137" s="1309"/>
      <c r="DU137" s="1632"/>
      <c r="DV137" s="1633"/>
      <c r="DW137" s="1633"/>
      <c r="DX137" s="1633"/>
      <c r="DY137" s="1633"/>
      <c r="DZ137" s="1633"/>
      <c r="EA137" s="1633"/>
      <c r="EB137" s="1633"/>
      <c r="EC137" s="1633"/>
      <c r="ED137" s="1633"/>
      <c r="EE137" s="1633"/>
      <c r="EF137" s="18"/>
      <c r="EG137" s="51"/>
      <c r="EL137" s="1307"/>
      <c r="EM137" s="1308"/>
      <c r="EN137" s="1308"/>
      <c r="EO137" s="1308"/>
      <c r="EP137" s="1308"/>
      <c r="EQ137" s="1308"/>
      <c r="ER137" s="1308"/>
      <c r="ES137" s="1308"/>
      <c r="ET137" s="1308"/>
      <c r="EU137" s="1308"/>
      <c r="EV137" s="1308"/>
      <c r="EW137" s="1308"/>
      <c r="EX137" s="1308"/>
      <c r="EY137" s="1308"/>
      <c r="EZ137" s="1308"/>
      <c r="FA137" s="1308"/>
      <c r="FB137" s="1309"/>
      <c r="FC137" s="1390"/>
      <c r="FD137" s="1391"/>
      <c r="FE137" s="1391"/>
      <c r="FF137" s="1391"/>
      <c r="FG137" s="1391"/>
      <c r="FH137" s="1391"/>
      <c r="FI137" s="1391"/>
      <c r="FJ137" s="1391"/>
      <c r="FK137" s="1391"/>
      <c r="FL137" s="1391"/>
      <c r="FM137" s="1391"/>
      <c r="FN137" s="1391"/>
      <c r="FO137" s="1391"/>
      <c r="FP137" s="1391"/>
      <c r="FQ137" s="1391"/>
      <c r="FR137" s="18"/>
      <c r="FS137" s="51"/>
    </row>
    <row r="138" spans="6:175" ht="4.3499999999999996" customHeight="1" x14ac:dyDescent="0.15">
      <c r="F138" s="12"/>
      <c r="G138" s="1453"/>
      <c r="H138" s="1454"/>
      <c r="I138" s="1455"/>
      <c r="J138" s="1461"/>
      <c r="K138" s="1461"/>
      <c r="L138" s="1461"/>
      <c r="M138" s="1462"/>
      <c r="N138" s="765"/>
      <c r="O138" s="766"/>
      <c r="P138" s="766"/>
      <c r="Q138" s="766"/>
      <c r="R138" s="766"/>
      <c r="S138" s="766"/>
      <c r="T138" s="766"/>
      <c r="U138" s="766"/>
      <c r="V138" s="766"/>
      <c r="W138" s="766"/>
      <c r="X138" s="766"/>
      <c r="Y138" s="766"/>
      <c r="Z138" s="766"/>
      <c r="AA138" s="766"/>
      <c r="AB138" s="766"/>
      <c r="AC138" s="766"/>
      <c r="AD138" s="766"/>
      <c r="AE138" s="766"/>
      <c r="AF138" s="766"/>
      <c r="AG138" s="766"/>
      <c r="AH138" s="1703"/>
      <c r="AI138" s="1704"/>
      <c r="AJ138" s="1704"/>
      <c r="AK138" s="1704"/>
      <c r="AL138" s="1704"/>
      <c r="AM138" s="1704"/>
      <c r="AN138" s="1704"/>
      <c r="AO138" s="1705"/>
      <c r="AP138" s="1254"/>
      <c r="AQ138" s="1255"/>
      <c r="AR138" s="1255"/>
      <c r="AS138" s="1256"/>
      <c r="AT138" s="1254"/>
      <c r="AU138" s="1255"/>
      <c r="AV138" s="1255"/>
      <c r="AW138" s="1256"/>
      <c r="AX138" s="1649"/>
      <c r="AY138" s="1650"/>
      <c r="AZ138" s="1650"/>
      <c r="BA138" s="1650"/>
      <c r="BB138" s="1650"/>
      <c r="BC138" s="1651"/>
      <c r="BE138" s="1140"/>
      <c r="BF138" s="1141"/>
      <c r="BG138" s="1142"/>
      <c r="BH138" s="1471"/>
      <c r="BI138" s="1472"/>
      <c r="BJ138" s="1472"/>
      <c r="BK138" s="1472"/>
      <c r="BL138" s="1472"/>
      <c r="BM138" s="1472"/>
      <c r="BN138" s="1472"/>
      <c r="BO138" s="1472"/>
      <c r="BP138" s="1472"/>
      <c r="BQ138" s="1472"/>
      <c r="BR138" s="1472"/>
      <c r="BS138" s="1472"/>
      <c r="BT138" s="1473"/>
      <c r="BU138" s="1320"/>
      <c r="BV138" s="1321"/>
      <c r="BW138" s="1321"/>
      <c r="BX138" s="1481"/>
      <c r="BY138" s="1356"/>
      <c r="BZ138" s="1356"/>
      <c r="CA138" s="1356"/>
      <c r="CB138" s="1356"/>
      <c r="CC138" s="1356"/>
      <c r="CD138" s="1356"/>
      <c r="CE138" s="1356"/>
      <c r="CF138" s="1356"/>
      <c r="CG138" s="1356"/>
      <c r="CH138" s="1356"/>
      <c r="CI138" s="642"/>
      <c r="CJ138" s="60"/>
      <c r="CK138" s="1301"/>
      <c r="CL138" s="1302"/>
      <c r="CM138" s="1303"/>
      <c r="CN138" s="1310"/>
      <c r="CO138" s="1311"/>
      <c r="CP138" s="1311"/>
      <c r="CQ138" s="1311"/>
      <c r="CR138" s="1311"/>
      <c r="CS138" s="1312"/>
      <c r="CT138" s="1310"/>
      <c r="CU138" s="1311"/>
      <c r="CV138" s="1312"/>
      <c r="CW138" s="1376"/>
      <c r="CX138" s="1377"/>
      <c r="CY138" s="1377"/>
      <c r="CZ138" s="1377"/>
      <c r="DA138" s="1377"/>
      <c r="DB138" s="1377"/>
      <c r="DC138" s="1377"/>
      <c r="DD138" s="1377"/>
      <c r="DE138" s="1377"/>
      <c r="DF138" s="1377"/>
      <c r="DG138" s="19"/>
      <c r="DH138" s="52"/>
      <c r="DI138" s="1301"/>
      <c r="DJ138" s="1302"/>
      <c r="DK138" s="1303"/>
      <c r="DL138" s="1310"/>
      <c r="DM138" s="1311"/>
      <c r="DN138" s="1311"/>
      <c r="DO138" s="1311"/>
      <c r="DP138" s="1311"/>
      <c r="DQ138" s="1312"/>
      <c r="DR138" s="1310"/>
      <c r="DS138" s="1311"/>
      <c r="DT138" s="1312"/>
      <c r="DU138" s="1634"/>
      <c r="DV138" s="1635"/>
      <c r="DW138" s="1635"/>
      <c r="DX138" s="1635"/>
      <c r="DY138" s="1635"/>
      <c r="DZ138" s="1635"/>
      <c r="EA138" s="1635"/>
      <c r="EB138" s="1635"/>
      <c r="EC138" s="1635"/>
      <c r="ED138" s="1635"/>
      <c r="EE138" s="1635"/>
      <c r="EF138" s="19"/>
      <c r="EG138" s="52"/>
      <c r="EL138" s="1307"/>
      <c r="EM138" s="1308"/>
      <c r="EN138" s="1308"/>
      <c r="EO138" s="1308"/>
      <c r="EP138" s="1308"/>
      <c r="EQ138" s="1308"/>
      <c r="ER138" s="1308"/>
      <c r="ES138" s="1308"/>
      <c r="ET138" s="1308"/>
      <c r="EU138" s="1308"/>
      <c r="EV138" s="1308"/>
      <c r="EW138" s="1308"/>
      <c r="EX138" s="1308"/>
      <c r="EY138" s="1308"/>
      <c r="EZ138" s="1308"/>
      <c r="FA138" s="1308"/>
      <c r="FB138" s="1309"/>
      <c r="FC138" s="1390"/>
      <c r="FD138" s="1391"/>
      <c r="FE138" s="1391"/>
      <c r="FF138" s="1391"/>
      <c r="FG138" s="1391"/>
      <c r="FH138" s="1391"/>
      <c r="FI138" s="1391"/>
      <c r="FJ138" s="1391"/>
      <c r="FK138" s="1391"/>
      <c r="FL138" s="1391"/>
      <c r="FM138" s="1391"/>
      <c r="FN138" s="1391"/>
      <c r="FO138" s="1391"/>
      <c r="FP138" s="1391"/>
      <c r="FQ138" s="1391"/>
      <c r="FR138" s="18"/>
      <c r="FS138" s="51"/>
    </row>
    <row r="139" spans="6:175" ht="4.3499999999999996" customHeight="1" thickBot="1" x14ac:dyDescent="0.2">
      <c r="F139" s="12"/>
      <c r="G139" s="1453"/>
      <c r="H139" s="1454"/>
      <c r="I139" s="1455"/>
      <c r="J139" s="1461"/>
      <c r="K139" s="1461"/>
      <c r="L139" s="1461"/>
      <c r="M139" s="1462"/>
      <c r="N139" s="765"/>
      <c r="O139" s="766"/>
      <c r="P139" s="766"/>
      <c r="Q139" s="766"/>
      <c r="R139" s="766"/>
      <c r="S139" s="766"/>
      <c r="T139" s="766"/>
      <c r="U139" s="766"/>
      <c r="V139" s="766"/>
      <c r="W139" s="766"/>
      <c r="X139" s="766"/>
      <c r="Y139" s="766"/>
      <c r="Z139" s="766"/>
      <c r="AA139" s="766"/>
      <c r="AB139" s="766"/>
      <c r="AC139" s="766"/>
      <c r="AD139" s="766"/>
      <c r="AE139" s="766"/>
      <c r="AF139" s="766"/>
      <c r="AG139" s="766"/>
      <c r="AH139" s="1703"/>
      <c r="AI139" s="1704"/>
      <c r="AJ139" s="1704"/>
      <c r="AK139" s="1704"/>
      <c r="AL139" s="1704"/>
      <c r="AM139" s="1704"/>
      <c r="AN139" s="1704"/>
      <c r="AO139" s="1705"/>
      <c r="AP139" s="1254"/>
      <c r="AQ139" s="1255"/>
      <c r="AR139" s="1255"/>
      <c r="AS139" s="1256"/>
      <c r="AT139" s="1254"/>
      <c r="AU139" s="1255"/>
      <c r="AV139" s="1255"/>
      <c r="AW139" s="1256"/>
      <c r="AX139" s="1649"/>
      <c r="AY139" s="1650"/>
      <c r="AZ139" s="1650"/>
      <c r="BA139" s="1650"/>
      <c r="BB139" s="1650"/>
      <c r="BC139" s="1651"/>
      <c r="BE139" s="1143"/>
      <c r="BF139" s="1144"/>
      <c r="BG139" s="1145"/>
      <c r="BH139" s="1474"/>
      <c r="BI139" s="1475"/>
      <c r="BJ139" s="1475"/>
      <c r="BK139" s="1475"/>
      <c r="BL139" s="1475"/>
      <c r="BM139" s="1475"/>
      <c r="BN139" s="1475"/>
      <c r="BO139" s="1475"/>
      <c r="BP139" s="1475"/>
      <c r="BQ139" s="1475"/>
      <c r="BR139" s="1475"/>
      <c r="BS139" s="1475"/>
      <c r="BT139" s="1476"/>
      <c r="BU139" s="1477"/>
      <c r="BV139" s="1478"/>
      <c r="BW139" s="1478"/>
      <c r="BX139" s="1482"/>
      <c r="BY139" s="1483"/>
      <c r="BZ139" s="1483"/>
      <c r="CA139" s="1483"/>
      <c r="CB139" s="1483"/>
      <c r="CC139" s="1483"/>
      <c r="CD139" s="1483"/>
      <c r="CE139" s="1483"/>
      <c r="CF139" s="1483"/>
      <c r="CG139" s="1483"/>
      <c r="CH139" s="1483"/>
      <c r="CI139" s="1098"/>
      <c r="CJ139" s="60"/>
      <c r="CK139" s="1296">
        <v>3</v>
      </c>
      <c r="CL139" s="1297"/>
      <c r="CM139" s="1298"/>
      <c r="CN139" s="1304"/>
      <c r="CO139" s="1305"/>
      <c r="CP139" s="1305"/>
      <c r="CQ139" s="1305"/>
      <c r="CR139" s="1305"/>
      <c r="CS139" s="1306"/>
      <c r="CT139" s="1304"/>
      <c r="CU139" s="1305"/>
      <c r="CV139" s="1306"/>
      <c r="CW139" s="1372" t="str">
        <f>IF(給与!C31="","",給与!C31)</f>
        <v/>
      </c>
      <c r="CX139" s="1373"/>
      <c r="CY139" s="1373"/>
      <c r="CZ139" s="1373"/>
      <c r="DA139" s="1373"/>
      <c r="DB139" s="1373"/>
      <c r="DC139" s="1373"/>
      <c r="DD139" s="1373"/>
      <c r="DE139" s="1373"/>
      <c r="DF139" s="1373"/>
      <c r="DG139" s="20"/>
      <c r="DH139" s="69"/>
      <c r="DI139" s="1296">
        <v>11</v>
      </c>
      <c r="DJ139" s="1297"/>
      <c r="DK139" s="1298"/>
      <c r="DL139" s="1304"/>
      <c r="DM139" s="1305"/>
      <c r="DN139" s="1305"/>
      <c r="DO139" s="1305"/>
      <c r="DP139" s="1305"/>
      <c r="DQ139" s="1306"/>
      <c r="DR139" s="1304"/>
      <c r="DS139" s="1305"/>
      <c r="DT139" s="1306"/>
      <c r="DU139" s="1630" t="str">
        <f>IF(給与!E33="","",給与!E33)</f>
        <v/>
      </c>
      <c r="DV139" s="1631"/>
      <c r="DW139" s="1631"/>
      <c r="DX139" s="1631"/>
      <c r="DY139" s="1631"/>
      <c r="DZ139" s="1631"/>
      <c r="EA139" s="1631"/>
      <c r="EB139" s="1631"/>
      <c r="EC139" s="1631"/>
      <c r="ED139" s="1631"/>
      <c r="EE139" s="1631"/>
      <c r="EF139" s="20"/>
      <c r="EG139" s="69"/>
      <c r="EL139" s="1310"/>
      <c r="EM139" s="1311"/>
      <c r="EN139" s="1311"/>
      <c r="EO139" s="1311"/>
      <c r="EP139" s="1311"/>
      <c r="EQ139" s="1311"/>
      <c r="ER139" s="1311"/>
      <c r="ES139" s="1311"/>
      <c r="ET139" s="1311"/>
      <c r="EU139" s="1311"/>
      <c r="EV139" s="1311"/>
      <c r="EW139" s="1311"/>
      <c r="EX139" s="1311"/>
      <c r="EY139" s="1311"/>
      <c r="EZ139" s="1311"/>
      <c r="FA139" s="1311"/>
      <c r="FB139" s="1312"/>
      <c r="FC139" s="1392"/>
      <c r="FD139" s="1393"/>
      <c r="FE139" s="1393"/>
      <c r="FF139" s="1393"/>
      <c r="FG139" s="1393"/>
      <c r="FH139" s="1393"/>
      <c r="FI139" s="1393"/>
      <c r="FJ139" s="1393"/>
      <c r="FK139" s="1393"/>
      <c r="FL139" s="1393"/>
      <c r="FM139" s="1393"/>
      <c r="FN139" s="1393"/>
      <c r="FO139" s="1393"/>
      <c r="FP139" s="1393"/>
      <c r="FQ139" s="1393"/>
      <c r="FR139" s="19"/>
      <c r="FS139" s="52"/>
    </row>
    <row r="140" spans="6:175" ht="4.3499999999999996" customHeight="1" x14ac:dyDescent="0.15">
      <c r="F140" s="12"/>
      <c r="G140" s="1453"/>
      <c r="H140" s="1454"/>
      <c r="I140" s="1455"/>
      <c r="J140" s="1461"/>
      <c r="K140" s="1461"/>
      <c r="L140" s="1461"/>
      <c r="M140" s="1462"/>
      <c r="N140" s="765"/>
      <c r="O140" s="766"/>
      <c r="P140" s="766"/>
      <c r="Q140" s="766"/>
      <c r="R140" s="766"/>
      <c r="S140" s="766"/>
      <c r="T140" s="766"/>
      <c r="U140" s="766"/>
      <c r="V140" s="766"/>
      <c r="W140" s="766"/>
      <c r="X140" s="766"/>
      <c r="Y140" s="766"/>
      <c r="Z140" s="766"/>
      <c r="AA140" s="766"/>
      <c r="AB140" s="766"/>
      <c r="AC140" s="766"/>
      <c r="AD140" s="766"/>
      <c r="AE140" s="766"/>
      <c r="AF140" s="766"/>
      <c r="AG140" s="766"/>
      <c r="AH140" s="1703"/>
      <c r="AI140" s="1704"/>
      <c r="AJ140" s="1704"/>
      <c r="AK140" s="1704"/>
      <c r="AL140" s="1704"/>
      <c r="AM140" s="1704"/>
      <c r="AN140" s="1704"/>
      <c r="AO140" s="1705"/>
      <c r="AP140" s="1254"/>
      <c r="AQ140" s="1255"/>
      <c r="AR140" s="1255"/>
      <c r="AS140" s="1256"/>
      <c r="AT140" s="1254"/>
      <c r="AU140" s="1255"/>
      <c r="AV140" s="1255"/>
      <c r="AW140" s="1256"/>
      <c r="AX140" s="1649"/>
      <c r="AY140" s="1650"/>
      <c r="AZ140" s="1650"/>
      <c r="BA140" s="1650"/>
      <c r="BB140" s="1650"/>
      <c r="BC140" s="1651"/>
      <c r="BE140" s="1137" t="s">
        <v>182</v>
      </c>
      <c r="BF140" s="1138"/>
      <c r="BG140" s="1139"/>
      <c r="BH140" s="1638" t="s">
        <v>538</v>
      </c>
      <c r="BI140" s="1639"/>
      <c r="BJ140" s="1640"/>
      <c r="BK140" s="1640"/>
      <c r="BL140" s="1640"/>
      <c r="BM140" s="1640"/>
      <c r="BN140" s="1640"/>
      <c r="BO140" s="1640"/>
      <c r="BP140" s="1640"/>
      <c r="BQ140" s="1640"/>
      <c r="BR140" s="1640"/>
      <c r="BS140" s="1640"/>
      <c r="BT140" s="1641"/>
      <c r="BU140" s="1485" t="s">
        <v>16</v>
      </c>
      <c r="BV140" s="1486"/>
      <c r="BW140" s="1487"/>
      <c r="BX140" s="1636">
        <f>IF(社保控除!D24="","",社保控除!D24)</f>
        <v>0</v>
      </c>
      <c r="BY140" s="1637"/>
      <c r="BZ140" s="1637"/>
      <c r="CA140" s="1637"/>
      <c r="CB140" s="1637"/>
      <c r="CC140" s="1637"/>
      <c r="CD140" s="1637"/>
      <c r="CE140" s="1637"/>
      <c r="CF140" s="1637"/>
      <c r="CG140" s="1637"/>
      <c r="CH140" s="1637"/>
      <c r="CI140" s="1484"/>
      <c r="CJ140" s="60"/>
      <c r="CK140" s="1299"/>
      <c r="CL140" s="1048"/>
      <c r="CM140" s="1300"/>
      <c r="CN140" s="1307"/>
      <c r="CO140" s="1308"/>
      <c r="CP140" s="1308"/>
      <c r="CQ140" s="1308"/>
      <c r="CR140" s="1308"/>
      <c r="CS140" s="1309"/>
      <c r="CT140" s="1307"/>
      <c r="CU140" s="1308"/>
      <c r="CV140" s="1309"/>
      <c r="CW140" s="1374"/>
      <c r="CX140" s="1375"/>
      <c r="CY140" s="1375"/>
      <c r="CZ140" s="1375"/>
      <c r="DA140" s="1375"/>
      <c r="DB140" s="1375"/>
      <c r="DC140" s="1375"/>
      <c r="DD140" s="1375"/>
      <c r="DE140" s="1375"/>
      <c r="DF140" s="1375"/>
      <c r="DG140" s="18"/>
      <c r="DH140" s="51"/>
      <c r="DI140" s="1299"/>
      <c r="DJ140" s="1048"/>
      <c r="DK140" s="1300"/>
      <c r="DL140" s="1307"/>
      <c r="DM140" s="1308"/>
      <c r="DN140" s="1308"/>
      <c r="DO140" s="1308"/>
      <c r="DP140" s="1308"/>
      <c r="DQ140" s="1309"/>
      <c r="DR140" s="1307"/>
      <c r="DS140" s="1308"/>
      <c r="DT140" s="1309"/>
      <c r="DU140" s="1632"/>
      <c r="DV140" s="1633"/>
      <c r="DW140" s="1633"/>
      <c r="DX140" s="1633"/>
      <c r="DY140" s="1633"/>
      <c r="DZ140" s="1633"/>
      <c r="EA140" s="1633"/>
      <c r="EB140" s="1633"/>
      <c r="EC140" s="1633"/>
      <c r="ED140" s="1633"/>
      <c r="EE140" s="1633"/>
      <c r="EF140" s="18"/>
      <c r="EG140" s="51"/>
      <c r="EL140" s="1304" t="s">
        <v>304</v>
      </c>
      <c r="EM140" s="1305"/>
      <c r="EN140" s="1305"/>
      <c r="EO140" s="1305"/>
      <c r="EP140" s="1305"/>
      <c r="EQ140" s="1305"/>
      <c r="ER140" s="1305"/>
      <c r="ES140" s="1305"/>
      <c r="ET140" s="1305"/>
      <c r="EU140" s="1305"/>
      <c r="EV140" s="1305"/>
      <c r="EW140" s="1305"/>
      <c r="EX140" s="1305"/>
      <c r="EY140" s="1305"/>
      <c r="EZ140" s="1305"/>
      <c r="FA140" s="1305"/>
      <c r="FB140" s="1306"/>
      <c r="FC140" s="1388"/>
      <c r="FD140" s="1389"/>
      <c r="FE140" s="1389"/>
      <c r="FF140" s="1389"/>
      <c r="FG140" s="1389"/>
      <c r="FH140" s="1389"/>
      <c r="FI140" s="1389"/>
      <c r="FJ140" s="1389"/>
      <c r="FK140" s="1389"/>
      <c r="FL140" s="1389"/>
      <c r="FM140" s="1389"/>
      <c r="FN140" s="1389"/>
      <c r="FO140" s="1389"/>
      <c r="FP140" s="1389"/>
      <c r="FQ140" s="1389"/>
      <c r="FR140" s="20"/>
      <c r="FS140" s="69"/>
    </row>
    <row r="141" spans="6:175" ht="4.3499999999999996" customHeight="1" x14ac:dyDescent="0.15">
      <c r="F141" s="12"/>
      <c r="G141" s="1453"/>
      <c r="H141" s="1454"/>
      <c r="I141" s="1455"/>
      <c r="J141" s="1461"/>
      <c r="K141" s="1461"/>
      <c r="L141" s="1461"/>
      <c r="M141" s="1462"/>
      <c r="N141" s="765"/>
      <c r="O141" s="766"/>
      <c r="P141" s="766"/>
      <c r="Q141" s="766"/>
      <c r="R141" s="766"/>
      <c r="S141" s="766"/>
      <c r="T141" s="766"/>
      <c r="U141" s="766"/>
      <c r="V141" s="766"/>
      <c r="W141" s="766"/>
      <c r="X141" s="766"/>
      <c r="Y141" s="766"/>
      <c r="Z141" s="766"/>
      <c r="AA141" s="766"/>
      <c r="AB141" s="766"/>
      <c r="AC141" s="766"/>
      <c r="AD141" s="766"/>
      <c r="AE141" s="766"/>
      <c r="AF141" s="766"/>
      <c r="AG141" s="766"/>
      <c r="AH141" s="1703"/>
      <c r="AI141" s="1704"/>
      <c r="AJ141" s="1704"/>
      <c r="AK141" s="1704"/>
      <c r="AL141" s="1704"/>
      <c r="AM141" s="1704"/>
      <c r="AN141" s="1704"/>
      <c r="AO141" s="1705"/>
      <c r="AP141" s="1254"/>
      <c r="AQ141" s="1255"/>
      <c r="AR141" s="1255"/>
      <c r="AS141" s="1256"/>
      <c r="AT141" s="1254"/>
      <c r="AU141" s="1255"/>
      <c r="AV141" s="1255"/>
      <c r="AW141" s="1256"/>
      <c r="AX141" s="1649"/>
      <c r="AY141" s="1650"/>
      <c r="AZ141" s="1650"/>
      <c r="BA141" s="1650"/>
      <c r="BB141" s="1650"/>
      <c r="BC141" s="1651"/>
      <c r="BE141" s="1140"/>
      <c r="BF141" s="1141"/>
      <c r="BG141" s="1142"/>
      <c r="BH141" s="1394"/>
      <c r="BI141" s="1395"/>
      <c r="BJ141" s="1396"/>
      <c r="BK141" s="1396"/>
      <c r="BL141" s="1396"/>
      <c r="BM141" s="1396"/>
      <c r="BN141" s="1396"/>
      <c r="BO141" s="1396"/>
      <c r="BP141" s="1396"/>
      <c r="BQ141" s="1396"/>
      <c r="BR141" s="1396"/>
      <c r="BS141" s="1396"/>
      <c r="BT141" s="1397"/>
      <c r="BU141" s="1320"/>
      <c r="BV141" s="1321"/>
      <c r="BW141" s="1322"/>
      <c r="BX141" s="1357"/>
      <c r="BY141" s="1356"/>
      <c r="BZ141" s="1356"/>
      <c r="CA141" s="1356"/>
      <c r="CB141" s="1356"/>
      <c r="CC141" s="1356"/>
      <c r="CD141" s="1356"/>
      <c r="CE141" s="1356"/>
      <c r="CF141" s="1356"/>
      <c r="CG141" s="1356"/>
      <c r="CH141" s="1356"/>
      <c r="CI141" s="642"/>
      <c r="CJ141" s="60"/>
      <c r="CK141" s="1299"/>
      <c r="CL141" s="1048"/>
      <c r="CM141" s="1300"/>
      <c r="CN141" s="1307"/>
      <c r="CO141" s="1308"/>
      <c r="CP141" s="1308"/>
      <c r="CQ141" s="1308"/>
      <c r="CR141" s="1308"/>
      <c r="CS141" s="1309"/>
      <c r="CT141" s="1307"/>
      <c r="CU141" s="1308"/>
      <c r="CV141" s="1309"/>
      <c r="CW141" s="1374"/>
      <c r="CX141" s="1375"/>
      <c r="CY141" s="1375"/>
      <c r="CZ141" s="1375"/>
      <c r="DA141" s="1375"/>
      <c r="DB141" s="1375"/>
      <c r="DC141" s="1375"/>
      <c r="DD141" s="1375"/>
      <c r="DE141" s="1375"/>
      <c r="DF141" s="1375"/>
      <c r="DG141" s="18"/>
      <c r="DH141" s="51"/>
      <c r="DI141" s="1299"/>
      <c r="DJ141" s="1048"/>
      <c r="DK141" s="1300"/>
      <c r="DL141" s="1307"/>
      <c r="DM141" s="1308"/>
      <c r="DN141" s="1308"/>
      <c r="DO141" s="1308"/>
      <c r="DP141" s="1308"/>
      <c r="DQ141" s="1309"/>
      <c r="DR141" s="1307"/>
      <c r="DS141" s="1308"/>
      <c r="DT141" s="1309"/>
      <c r="DU141" s="1632"/>
      <c r="DV141" s="1633"/>
      <c r="DW141" s="1633"/>
      <c r="DX141" s="1633"/>
      <c r="DY141" s="1633"/>
      <c r="DZ141" s="1633"/>
      <c r="EA141" s="1633"/>
      <c r="EB141" s="1633"/>
      <c r="EC141" s="1633"/>
      <c r="ED141" s="1633"/>
      <c r="EE141" s="1633"/>
      <c r="EF141" s="18"/>
      <c r="EG141" s="51"/>
      <c r="EL141" s="1307"/>
      <c r="EM141" s="1308"/>
      <c r="EN141" s="1308"/>
      <c r="EO141" s="1308"/>
      <c r="EP141" s="1308"/>
      <c r="EQ141" s="1308"/>
      <c r="ER141" s="1308"/>
      <c r="ES141" s="1308"/>
      <c r="ET141" s="1308"/>
      <c r="EU141" s="1308"/>
      <c r="EV141" s="1308"/>
      <c r="EW141" s="1308"/>
      <c r="EX141" s="1308"/>
      <c r="EY141" s="1308"/>
      <c r="EZ141" s="1308"/>
      <c r="FA141" s="1308"/>
      <c r="FB141" s="1309"/>
      <c r="FC141" s="1390"/>
      <c r="FD141" s="1391"/>
      <c r="FE141" s="1391"/>
      <c r="FF141" s="1391"/>
      <c r="FG141" s="1391"/>
      <c r="FH141" s="1391"/>
      <c r="FI141" s="1391"/>
      <c r="FJ141" s="1391"/>
      <c r="FK141" s="1391"/>
      <c r="FL141" s="1391"/>
      <c r="FM141" s="1391"/>
      <c r="FN141" s="1391"/>
      <c r="FO141" s="1391"/>
      <c r="FP141" s="1391"/>
      <c r="FQ141" s="1391"/>
      <c r="FR141" s="18"/>
      <c r="FS141" s="51"/>
    </row>
    <row r="142" spans="6:175" ht="2.25" customHeight="1" x14ac:dyDescent="0.15">
      <c r="F142" s="12"/>
      <c r="G142" s="1453"/>
      <c r="H142" s="1454"/>
      <c r="I142" s="1455"/>
      <c r="J142" s="1461"/>
      <c r="K142" s="1461"/>
      <c r="L142" s="1461"/>
      <c r="M142" s="1462"/>
      <c r="N142" s="765"/>
      <c r="O142" s="766"/>
      <c r="P142" s="766"/>
      <c r="Q142" s="766"/>
      <c r="R142" s="766"/>
      <c r="S142" s="766"/>
      <c r="T142" s="766"/>
      <c r="U142" s="766"/>
      <c r="V142" s="766"/>
      <c r="W142" s="766"/>
      <c r="X142" s="766"/>
      <c r="Y142" s="766"/>
      <c r="Z142" s="766"/>
      <c r="AA142" s="766"/>
      <c r="AB142" s="766"/>
      <c r="AC142" s="766"/>
      <c r="AD142" s="766"/>
      <c r="AE142" s="766"/>
      <c r="AF142" s="766"/>
      <c r="AG142" s="766"/>
      <c r="AH142" s="1703"/>
      <c r="AI142" s="1704"/>
      <c r="AJ142" s="1704"/>
      <c r="AK142" s="1704"/>
      <c r="AL142" s="1704"/>
      <c r="AM142" s="1704"/>
      <c r="AN142" s="1704"/>
      <c r="AO142" s="1705"/>
      <c r="AP142" s="1254"/>
      <c r="AQ142" s="1255"/>
      <c r="AR142" s="1255"/>
      <c r="AS142" s="1256"/>
      <c r="AT142" s="1254"/>
      <c r="AU142" s="1255"/>
      <c r="AV142" s="1255"/>
      <c r="AW142" s="1256"/>
      <c r="AX142" s="1649"/>
      <c r="AY142" s="1650"/>
      <c r="AZ142" s="1650"/>
      <c r="BA142" s="1650"/>
      <c r="BB142" s="1650"/>
      <c r="BC142" s="1651"/>
      <c r="BE142" s="1140"/>
      <c r="BF142" s="1141"/>
      <c r="BG142" s="1142"/>
      <c r="BH142" s="1394"/>
      <c r="BI142" s="1395"/>
      <c r="BJ142" s="1396"/>
      <c r="BK142" s="1396"/>
      <c r="BL142" s="1396"/>
      <c r="BM142" s="1396"/>
      <c r="BN142" s="1396"/>
      <c r="BO142" s="1396"/>
      <c r="BP142" s="1396"/>
      <c r="BQ142" s="1396"/>
      <c r="BR142" s="1396"/>
      <c r="BS142" s="1396"/>
      <c r="BT142" s="1397"/>
      <c r="BU142" s="1320"/>
      <c r="BV142" s="1321"/>
      <c r="BW142" s="1322"/>
      <c r="BX142" s="1357"/>
      <c r="BY142" s="1356"/>
      <c r="BZ142" s="1356"/>
      <c r="CA142" s="1356"/>
      <c r="CB142" s="1356"/>
      <c r="CC142" s="1356"/>
      <c r="CD142" s="1356"/>
      <c r="CE142" s="1356"/>
      <c r="CF142" s="1356"/>
      <c r="CG142" s="1356"/>
      <c r="CH142" s="1356"/>
      <c r="CI142" s="642"/>
      <c r="CJ142" s="60"/>
      <c r="CK142" s="1299"/>
      <c r="CL142" s="1048"/>
      <c r="CM142" s="1300"/>
      <c r="CN142" s="1307"/>
      <c r="CO142" s="1308"/>
      <c r="CP142" s="1308"/>
      <c r="CQ142" s="1308"/>
      <c r="CR142" s="1308"/>
      <c r="CS142" s="1309"/>
      <c r="CT142" s="1307"/>
      <c r="CU142" s="1308"/>
      <c r="CV142" s="1309"/>
      <c r="CW142" s="1374"/>
      <c r="CX142" s="1375"/>
      <c r="CY142" s="1375"/>
      <c r="CZ142" s="1375"/>
      <c r="DA142" s="1375"/>
      <c r="DB142" s="1375"/>
      <c r="DC142" s="1375"/>
      <c r="DD142" s="1375"/>
      <c r="DE142" s="1375"/>
      <c r="DF142" s="1375"/>
      <c r="DG142" s="18"/>
      <c r="DH142" s="51"/>
      <c r="DI142" s="1299"/>
      <c r="DJ142" s="1048"/>
      <c r="DK142" s="1300"/>
      <c r="DL142" s="1307"/>
      <c r="DM142" s="1308"/>
      <c r="DN142" s="1308"/>
      <c r="DO142" s="1308"/>
      <c r="DP142" s="1308"/>
      <c r="DQ142" s="1309"/>
      <c r="DR142" s="1307"/>
      <c r="DS142" s="1308"/>
      <c r="DT142" s="1309"/>
      <c r="DU142" s="1632"/>
      <c r="DV142" s="1633"/>
      <c r="DW142" s="1633"/>
      <c r="DX142" s="1633"/>
      <c r="DY142" s="1633"/>
      <c r="DZ142" s="1633"/>
      <c r="EA142" s="1633"/>
      <c r="EB142" s="1633"/>
      <c r="EC142" s="1633"/>
      <c r="ED142" s="1633"/>
      <c r="EE142" s="1633"/>
      <c r="EF142" s="18"/>
      <c r="EG142" s="51"/>
      <c r="EL142" s="1307"/>
      <c r="EM142" s="1308"/>
      <c r="EN142" s="1308"/>
      <c r="EO142" s="1308"/>
      <c r="EP142" s="1308"/>
      <c r="EQ142" s="1308"/>
      <c r="ER142" s="1308"/>
      <c r="ES142" s="1308"/>
      <c r="ET142" s="1308"/>
      <c r="EU142" s="1308"/>
      <c r="EV142" s="1308"/>
      <c r="EW142" s="1308"/>
      <c r="EX142" s="1308"/>
      <c r="EY142" s="1308"/>
      <c r="EZ142" s="1308"/>
      <c r="FA142" s="1308"/>
      <c r="FB142" s="1309"/>
      <c r="FC142" s="1390"/>
      <c r="FD142" s="1391"/>
      <c r="FE142" s="1391"/>
      <c r="FF142" s="1391"/>
      <c r="FG142" s="1391"/>
      <c r="FH142" s="1391"/>
      <c r="FI142" s="1391"/>
      <c r="FJ142" s="1391"/>
      <c r="FK142" s="1391"/>
      <c r="FL142" s="1391"/>
      <c r="FM142" s="1391"/>
      <c r="FN142" s="1391"/>
      <c r="FO142" s="1391"/>
      <c r="FP142" s="1391"/>
      <c r="FQ142" s="1391"/>
      <c r="FR142" s="18"/>
      <c r="FS142" s="51"/>
    </row>
    <row r="143" spans="6:175" ht="4.3499999999999996" customHeight="1" x14ac:dyDescent="0.15">
      <c r="F143" s="12"/>
      <c r="G143" s="1453"/>
      <c r="H143" s="1454"/>
      <c r="I143" s="1455"/>
      <c r="J143" s="1461"/>
      <c r="K143" s="1461"/>
      <c r="L143" s="1461"/>
      <c r="M143" s="1462"/>
      <c r="N143" s="768"/>
      <c r="O143" s="769"/>
      <c r="P143" s="769"/>
      <c r="Q143" s="769"/>
      <c r="R143" s="769"/>
      <c r="S143" s="769"/>
      <c r="T143" s="769"/>
      <c r="U143" s="769"/>
      <c r="V143" s="769"/>
      <c r="W143" s="769"/>
      <c r="X143" s="769"/>
      <c r="Y143" s="769"/>
      <c r="Z143" s="769"/>
      <c r="AA143" s="769"/>
      <c r="AB143" s="769"/>
      <c r="AC143" s="769"/>
      <c r="AD143" s="769"/>
      <c r="AE143" s="769"/>
      <c r="AF143" s="769"/>
      <c r="AG143" s="769"/>
      <c r="AH143" s="1703"/>
      <c r="AI143" s="1704"/>
      <c r="AJ143" s="1704"/>
      <c r="AK143" s="1704"/>
      <c r="AL143" s="1704"/>
      <c r="AM143" s="1704"/>
      <c r="AN143" s="1704"/>
      <c r="AO143" s="1705"/>
      <c r="AP143" s="1254"/>
      <c r="AQ143" s="1255"/>
      <c r="AR143" s="1255"/>
      <c r="AS143" s="1256"/>
      <c r="AT143" s="1254"/>
      <c r="AU143" s="1255"/>
      <c r="AV143" s="1255"/>
      <c r="AW143" s="1256"/>
      <c r="AX143" s="1649"/>
      <c r="AY143" s="1650"/>
      <c r="AZ143" s="1650"/>
      <c r="BA143" s="1650"/>
      <c r="BB143" s="1650"/>
      <c r="BC143" s="1651"/>
      <c r="BE143" s="1140"/>
      <c r="BF143" s="1141"/>
      <c r="BG143" s="1142"/>
      <c r="BH143" s="1394"/>
      <c r="BI143" s="1395"/>
      <c r="BJ143" s="1396"/>
      <c r="BK143" s="1396"/>
      <c r="BL143" s="1396"/>
      <c r="BM143" s="1396"/>
      <c r="BN143" s="1396"/>
      <c r="BO143" s="1396"/>
      <c r="BP143" s="1396"/>
      <c r="BQ143" s="1396"/>
      <c r="BR143" s="1396"/>
      <c r="BS143" s="1396"/>
      <c r="BT143" s="1397"/>
      <c r="BU143" s="1323"/>
      <c r="BV143" s="1324"/>
      <c r="BW143" s="1325"/>
      <c r="BX143" s="1357"/>
      <c r="BY143" s="1356"/>
      <c r="BZ143" s="1356"/>
      <c r="CA143" s="1356"/>
      <c r="CB143" s="1356"/>
      <c r="CC143" s="1356"/>
      <c r="CD143" s="1356"/>
      <c r="CE143" s="1356"/>
      <c r="CF143" s="1356"/>
      <c r="CG143" s="1356"/>
      <c r="CH143" s="1356"/>
      <c r="CI143" s="642"/>
      <c r="CJ143" s="60"/>
      <c r="CK143" s="1301"/>
      <c r="CL143" s="1302"/>
      <c r="CM143" s="1303"/>
      <c r="CN143" s="1310"/>
      <c r="CO143" s="1311"/>
      <c r="CP143" s="1311"/>
      <c r="CQ143" s="1311"/>
      <c r="CR143" s="1311"/>
      <c r="CS143" s="1312"/>
      <c r="CT143" s="1310"/>
      <c r="CU143" s="1311"/>
      <c r="CV143" s="1312"/>
      <c r="CW143" s="1376"/>
      <c r="CX143" s="1377"/>
      <c r="CY143" s="1377"/>
      <c r="CZ143" s="1377"/>
      <c r="DA143" s="1377"/>
      <c r="DB143" s="1377"/>
      <c r="DC143" s="1377"/>
      <c r="DD143" s="1377"/>
      <c r="DE143" s="1377"/>
      <c r="DF143" s="1377"/>
      <c r="DG143" s="19"/>
      <c r="DH143" s="52"/>
      <c r="DI143" s="1301"/>
      <c r="DJ143" s="1302"/>
      <c r="DK143" s="1303"/>
      <c r="DL143" s="1310"/>
      <c r="DM143" s="1311"/>
      <c r="DN143" s="1311"/>
      <c r="DO143" s="1311"/>
      <c r="DP143" s="1311"/>
      <c r="DQ143" s="1312"/>
      <c r="DR143" s="1310"/>
      <c r="DS143" s="1311"/>
      <c r="DT143" s="1312"/>
      <c r="DU143" s="1634"/>
      <c r="DV143" s="1635"/>
      <c r="DW143" s="1635"/>
      <c r="DX143" s="1635"/>
      <c r="DY143" s="1635"/>
      <c r="DZ143" s="1635"/>
      <c r="EA143" s="1635"/>
      <c r="EB143" s="1635"/>
      <c r="EC143" s="1635"/>
      <c r="ED143" s="1635"/>
      <c r="EE143" s="1635"/>
      <c r="EF143" s="19"/>
      <c r="EG143" s="52"/>
      <c r="EL143" s="1307"/>
      <c r="EM143" s="1308"/>
      <c r="EN143" s="1308"/>
      <c r="EO143" s="1308"/>
      <c r="EP143" s="1308"/>
      <c r="EQ143" s="1308"/>
      <c r="ER143" s="1308"/>
      <c r="ES143" s="1308"/>
      <c r="ET143" s="1308"/>
      <c r="EU143" s="1308"/>
      <c r="EV143" s="1308"/>
      <c r="EW143" s="1308"/>
      <c r="EX143" s="1308"/>
      <c r="EY143" s="1308"/>
      <c r="EZ143" s="1308"/>
      <c r="FA143" s="1308"/>
      <c r="FB143" s="1309"/>
      <c r="FC143" s="1390"/>
      <c r="FD143" s="1391"/>
      <c r="FE143" s="1391"/>
      <c r="FF143" s="1391"/>
      <c r="FG143" s="1391"/>
      <c r="FH143" s="1391"/>
      <c r="FI143" s="1391"/>
      <c r="FJ143" s="1391"/>
      <c r="FK143" s="1391"/>
      <c r="FL143" s="1391"/>
      <c r="FM143" s="1391"/>
      <c r="FN143" s="1391"/>
      <c r="FO143" s="1391"/>
      <c r="FP143" s="1391"/>
      <c r="FQ143" s="1391"/>
      <c r="FR143" s="18"/>
      <c r="FS143" s="51"/>
    </row>
    <row r="144" spans="6:175" ht="4.3499999999999996" customHeight="1" x14ac:dyDescent="0.15">
      <c r="F144" s="12"/>
      <c r="G144" s="1453"/>
      <c r="H144" s="1454"/>
      <c r="I144" s="1455"/>
      <c r="J144" s="1461"/>
      <c r="K144" s="1461"/>
      <c r="L144" s="1461"/>
      <c r="M144" s="1462"/>
      <c r="N144" s="1257" t="s">
        <v>125</v>
      </c>
      <c r="O144" s="1258"/>
      <c r="P144" s="1258"/>
      <c r="Q144" s="1258"/>
      <c r="R144" s="1259"/>
      <c r="S144" s="762" t="str">
        <f>IF(扶養控除!W14="","",ASC(扶養控除!W14))</f>
        <v/>
      </c>
      <c r="T144" s="763"/>
      <c r="U144" s="763"/>
      <c r="V144" s="763"/>
      <c r="W144" s="763"/>
      <c r="X144" s="763"/>
      <c r="Y144" s="763"/>
      <c r="Z144" s="763"/>
      <c r="AA144" s="763"/>
      <c r="AB144" s="763"/>
      <c r="AC144" s="763"/>
      <c r="AD144" s="763"/>
      <c r="AE144" s="763"/>
      <c r="AF144" s="763"/>
      <c r="AG144" s="764"/>
      <c r="AH144" s="1703"/>
      <c r="AI144" s="1704"/>
      <c r="AJ144" s="1704"/>
      <c r="AK144" s="1704"/>
      <c r="AL144" s="1704"/>
      <c r="AM144" s="1704"/>
      <c r="AN144" s="1704"/>
      <c r="AO144" s="1705"/>
      <c r="AP144" s="1254"/>
      <c r="AQ144" s="1255"/>
      <c r="AR144" s="1255"/>
      <c r="AS144" s="1256"/>
      <c r="AT144" s="1263" t="s">
        <v>704</v>
      </c>
      <c r="AU144" s="1264"/>
      <c r="AV144" s="1264"/>
      <c r="AW144" s="1265"/>
      <c r="AX144" s="1649"/>
      <c r="AY144" s="1650"/>
      <c r="AZ144" s="1650"/>
      <c r="BA144" s="1650"/>
      <c r="BB144" s="1650"/>
      <c r="BC144" s="1651"/>
      <c r="BE144" s="1140"/>
      <c r="BF144" s="1141"/>
      <c r="BG144" s="1142"/>
      <c r="BH144" s="1398" t="s">
        <v>539</v>
      </c>
      <c r="BI144" s="1399"/>
      <c r="BJ144" s="1399"/>
      <c r="BK144" s="1399"/>
      <c r="BL144" s="1399"/>
      <c r="BM144" s="1399"/>
      <c r="BN144" s="1399"/>
      <c r="BO144" s="1399"/>
      <c r="BP144" s="1399"/>
      <c r="BQ144" s="1399"/>
      <c r="BR144" s="1399"/>
      <c r="BS144" s="1399"/>
      <c r="BT144" s="1400"/>
      <c r="BU144" s="1317" t="s">
        <v>38</v>
      </c>
      <c r="BV144" s="1318"/>
      <c r="BW144" s="1319"/>
      <c r="BX144" s="1237">
        <f>IF(社保控除!D25="","",社保控除!D25)</f>
        <v>0</v>
      </c>
      <c r="BY144" s="1356"/>
      <c r="BZ144" s="1356"/>
      <c r="CA144" s="1356"/>
      <c r="CB144" s="1356"/>
      <c r="CC144" s="1356"/>
      <c r="CD144" s="1356"/>
      <c r="CE144" s="1356"/>
      <c r="CF144" s="1356"/>
      <c r="CG144" s="1356"/>
      <c r="CH144" s="1356"/>
      <c r="CI144" s="642"/>
      <c r="CJ144" s="60"/>
      <c r="CK144" s="1296">
        <v>4</v>
      </c>
      <c r="CL144" s="1297"/>
      <c r="CM144" s="1298"/>
      <c r="CN144" s="1304"/>
      <c r="CO144" s="1305"/>
      <c r="CP144" s="1305"/>
      <c r="CQ144" s="1305"/>
      <c r="CR144" s="1305"/>
      <c r="CS144" s="1306"/>
      <c r="CT144" s="1304"/>
      <c r="CU144" s="1305"/>
      <c r="CV144" s="1306"/>
      <c r="CW144" s="1372" t="str">
        <f>IF(給与!C32="","",給与!C32)</f>
        <v/>
      </c>
      <c r="CX144" s="1373"/>
      <c r="CY144" s="1373"/>
      <c r="CZ144" s="1373"/>
      <c r="DA144" s="1373"/>
      <c r="DB144" s="1373"/>
      <c r="DC144" s="1373"/>
      <c r="DD144" s="1373"/>
      <c r="DE144" s="1373"/>
      <c r="DF144" s="1373"/>
      <c r="DG144" s="20"/>
      <c r="DH144" s="69"/>
      <c r="DI144" s="1296">
        <v>12</v>
      </c>
      <c r="DJ144" s="1297"/>
      <c r="DK144" s="1298"/>
      <c r="DL144" s="1304"/>
      <c r="DM144" s="1305"/>
      <c r="DN144" s="1305"/>
      <c r="DO144" s="1305"/>
      <c r="DP144" s="1305"/>
      <c r="DQ144" s="1306"/>
      <c r="DR144" s="1304"/>
      <c r="DS144" s="1305"/>
      <c r="DT144" s="1306"/>
      <c r="DU144" s="1630" t="str">
        <f>IF(給与!E34="","",給与!E34)</f>
        <v/>
      </c>
      <c r="DV144" s="1631"/>
      <c r="DW144" s="1631"/>
      <c r="DX144" s="1631"/>
      <c r="DY144" s="1631"/>
      <c r="DZ144" s="1631"/>
      <c r="EA144" s="1631"/>
      <c r="EB144" s="1631"/>
      <c r="EC144" s="1631"/>
      <c r="ED144" s="1631"/>
      <c r="EE144" s="1631"/>
      <c r="EF144" s="20"/>
      <c r="EG144" s="69"/>
      <c r="EL144" s="1310"/>
      <c r="EM144" s="1311"/>
      <c r="EN144" s="1311"/>
      <c r="EO144" s="1311"/>
      <c r="EP144" s="1311"/>
      <c r="EQ144" s="1311"/>
      <c r="ER144" s="1311"/>
      <c r="ES144" s="1311"/>
      <c r="ET144" s="1311"/>
      <c r="EU144" s="1311"/>
      <c r="EV144" s="1311"/>
      <c r="EW144" s="1311"/>
      <c r="EX144" s="1311"/>
      <c r="EY144" s="1311"/>
      <c r="EZ144" s="1311"/>
      <c r="FA144" s="1311"/>
      <c r="FB144" s="1312"/>
      <c r="FC144" s="1392"/>
      <c r="FD144" s="1393"/>
      <c r="FE144" s="1393"/>
      <c r="FF144" s="1393"/>
      <c r="FG144" s="1393"/>
      <c r="FH144" s="1393"/>
      <c r="FI144" s="1393"/>
      <c r="FJ144" s="1393"/>
      <c r="FK144" s="1393"/>
      <c r="FL144" s="1393"/>
      <c r="FM144" s="1393"/>
      <c r="FN144" s="1393"/>
      <c r="FO144" s="1393"/>
      <c r="FP144" s="1393"/>
      <c r="FQ144" s="1393"/>
      <c r="FR144" s="18"/>
      <c r="FS144" s="51"/>
    </row>
    <row r="145" spans="3:176" ht="4.3499999999999996" customHeight="1" x14ac:dyDescent="0.15">
      <c r="F145" s="12"/>
      <c r="G145" s="1453"/>
      <c r="H145" s="1454"/>
      <c r="I145" s="1455"/>
      <c r="J145" s="1461"/>
      <c r="K145" s="1461"/>
      <c r="L145" s="1461"/>
      <c r="M145" s="1462"/>
      <c r="N145" s="1257"/>
      <c r="O145" s="1258"/>
      <c r="P145" s="1258"/>
      <c r="Q145" s="1258"/>
      <c r="R145" s="1259"/>
      <c r="S145" s="765"/>
      <c r="T145" s="766"/>
      <c r="U145" s="766"/>
      <c r="V145" s="766"/>
      <c r="W145" s="766"/>
      <c r="X145" s="766"/>
      <c r="Y145" s="766"/>
      <c r="Z145" s="766"/>
      <c r="AA145" s="766"/>
      <c r="AB145" s="766"/>
      <c r="AC145" s="766"/>
      <c r="AD145" s="766"/>
      <c r="AE145" s="766"/>
      <c r="AF145" s="766"/>
      <c r="AG145" s="767"/>
      <c r="AH145" s="1703"/>
      <c r="AI145" s="1704"/>
      <c r="AJ145" s="1704"/>
      <c r="AK145" s="1704"/>
      <c r="AL145" s="1704"/>
      <c r="AM145" s="1704"/>
      <c r="AN145" s="1704"/>
      <c r="AO145" s="1705"/>
      <c r="AP145" s="1254"/>
      <c r="AQ145" s="1255"/>
      <c r="AR145" s="1255"/>
      <c r="AS145" s="1256"/>
      <c r="AT145" s="1263"/>
      <c r="AU145" s="1264"/>
      <c r="AV145" s="1264"/>
      <c r="AW145" s="1265"/>
      <c r="AX145" s="1649"/>
      <c r="AY145" s="1650"/>
      <c r="AZ145" s="1650"/>
      <c r="BA145" s="1650"/>
      <c r="BB145" s="1650"/>
      <c r="BC145" s="1651"/>
      <c r="BE145" s="1140"/>
      <c r="BF145" s="1141"/>
      <c r="BG145" s="1142"/>
      <c r="BH145" s="1401"/>
      <c r="BI145" s="1402"/>
      <c r="BJ145" s="1402"/>
      <c r="BK145" s="1402"/>
      <c r="BL145" s="1402"/>
      <c r="BM145" s="1402"/>
      <c r="BN145" s="1402"/>
      <c r="BO145" s="1402"/>
      <c r="BP145" s="1402"/>
      <c r="BQ145" s="1402"/>
      <c r="BR145" s="1402"/>
      <c r="BS145" s="1402"/>
      <c r="BT145" s="1403"/>
      <c r="BU145" s="1320"/>
      <c r="BV145" s="1321"/>
      <c r="BW145" s="1322"/>
      <c r="BX145" s="1357"/>
      <c r="BY145" s="1356"/>
      <c r="BZ145" s="1356"/>
      <c r="CA145" s="1356"/>
      <c r="CB145" s="1356"/>
      <c r="CC145" s="1356"/>
      <c r="CD145" s="1356"/>
      <c r="CE145" s="1356"/>
      <c r="CF145" s="1356"/>
      <c r="CG145" s="1356"/>
      <c r="CH145" s="1356"/>
      <c r="CI145" s="642"/>
      <c r="CJ145" s="60"/>
      <c r="CK145" s="1299"/>
      <c r="CL145" s="1048"/>
      <c r="CM145" s="1300"/>
      <c r="CN145" s="1307"/>
      <c r="CO145" s="1308"/>
      <c r="CP145" s="1308"/>
      <c r="CQ145" s="1308"/>
      <c r="CR145" s="1308"/>
      <c r="CS145" s="1309"/>
      <c r="CT145" s="1307"/>
      <c r="CU145" s="1308"/>
      <c r="CV145" s="1309"/>
      <c r="CW145" s="1374"/>
      <c r="CX145" s="1375"/>
      <c r="CY145" s="1375"/>
      <c r="CZ145" s="1375"/>
      <c r="DA145" s="1375"/>
      <c r="DB145" s="1375"/>
      <c r="DC145" s="1375"/>
      <c r="DD145" s="1375"/>
      <c r="DE145" s="1375"/>
      <c r="DF145" s="1375"/>
      <c r="DG145" s="18"/>
      <c r="DH145" s="51"/>
      <c r="DI145" s="1299"/>
      <c r="DJ145" s="1048"/>
      <c r="DK145" s="1300"/>
      <c r="DL145" s="1307"/>
      <c r="DM145" s="1308"/>
      <c r="DN145" s="1308"/>
      <c r="DO145" s="1308"/>
      <c r="DP145" s="1308"/>
      <c r="DQ145" s="1309"/>
      <c r="DR145" s="1307"/>
      <c r="DS145" s="1308"/>
      <c r="DT145" s="1309"/>
      <c r="DU145" s="1632"/>
      <c r="DV145" s="1633"/>
      <c r="DW145" s="1633"/>
      <c r="DX145" s="1633"/>
      <c r="DY145" s="1633"/>
      <c r="DZ145" s="1633"/>
      <c r="EA145" s="1633"/>
      <c r="EB145" s="1633"/>
      <c r="EC145" s="1633"/>
      <c r="ED145" s="1633"/>
      <c r="EE145" s="1633"/>
      <c r="EF145" s="18"/>
      <c r="EG145" s="51"/>
      <c r="EL145" s="1304" t="s">
        <v>352</v>
      </c>
      <c r="EM145" s="1305"/>
      <c r="EN145" s="1305"/>
      <c r="EO145" s="1305"/>
      <c r="EP145" s="1305"/>
      <c r="EQ145" s="1305"/>
      <c r="ER145" s="1305"/>
      <c r="ES145" s="1304" t="s">
        <v>229</v>
      </c>
      <c r="ET145" s="1305"/>
      <c r="EU145" s="1305"/>
      <c r="EV145" s="1305"/>
      <c r="EW145" s="1305"/>
      <c r="EX145" s="1305"/>
      <c r="EY145" s="1305"/>
      <c r="EZ145" s="1305"/>
      <c r="FA145" s="1305"/>
      <c r="FB145" s="1306"/>
      <c r="FC145" s="1388"/>
      <c r="FD145" s="1389"/>
      <c r="FE145" s="1389"/>
      <c r="FF145" s="1389"/>
      <c r="FG145" s="1389"/>
      <c r="FH145" s="1389"/>
      <c r="FI145" s="1389"/>
      <c r="FJ145" s="1389"/>
      <c r="FK145" s="1389"/>
      <c r="FL145" s="1389"/>
      <c r="FM145" s="1389"/>
      <c r="FN145" s="1389"/>
      <c r="FO145" s="1389"/>
      <c r="FP145" s="1389"/>
      <c r="FQ145" s="1389"/>
      <c r="FR145" s="20"/>
      <c r="FS145" s="69"/>
    </row>
    <row r="146" spans="3:176" ht="4.3499999999999996" customHeight="1" x14ac:dyDescent="0.15">
      <c r="F146" s="12"/>
      <c r="G146" s="1453"/>
      <c r="H146" s="1454"/>
      <c r="I146" s="1455"/>
      <c r="J146" s="1463"/>
      <c r="K146" s="1463"/>
      <c r="L146" s="1463"/>
      <c r="M146" s="1464"/>
      <c r="N146" s="1260"/>
      <c r="O146" s="1261"/>
      <c r="P146" s="1261"/>
      <c r="Q146" s="1261"/>
      <c r="R146" s="1262"/>
      <c r="S146" s="768"/>
      <c r="T146" s="769"/>
      <c r="U146" s="769"/>
      <c r="V146" s="769"/>
      <c r="W146" s="769"/>
      <c r="X146" s="769"/>
      <c r="Y146" s="769"/>
      <c r="Z146" s="769"/>
      <c r="AA146" s="769"/>
      <c r="AB146" s="769"/>
      <c r="AC146" s="769"/>
      <c r="AD146" s="769"/>
      <c r="AE146" s="769"/>
      <c r="AF146" s="769"/>
      <c r="AG146" s="770"/>
      <c r="AH146" s="1706"/>
      <c r="AI146" s="1707"/>
      <c r="AJ146" s="1707"/>
      <c r="AK146" s="1707"/>
      <c r="AL146" s="1707"/>
      <c r="AM146" s="1707"/>
      <c r="AN146" s="1707"/>
      <c r="AO146" s="1708"/>
      <c r="AP146" s="1269"/>
      <c r="AQ146" s="1270"/>
      <c r="AR146" s="1270"/>
      <c r="AS146" s="1271"/>
      <c r="AT146" s="1266"/>
      <c r="AU146" s="1267"/>
      <c r="AV146" s="1267"/>
      <c r="AW146" s="1268"/>
      <c r="AX146" s="1652"/>
      <c r="AY146" s="1653"/>
      <c r="AZ146" s="1653"/>
      <c r="BA146" s="1653"/>
      <c r="BB146" s="1653"/>
      <c r="BC146" s="1654"/>
      <c r="BE146" s="1140"/>
      <c r="BF146" s="1141"/>
      <c r="BG146" s="1142"/>
      <c r="BH146" s="1401"/>
      <c r="BI146" s="1402"/>
      <c r="BJ146" s="1402"/>
      <c r="BK146" s="1402"/>
      <c r="BL146" s="1402"/>
      <c r="BM146" s="1402"/>
      <c r="BN146" s="1402"/>
      <c r="BO146" s="1402"/>
      <c r="BP146" s="1402"/>
      <c r="BQ146" s="1402"/>
      <c r="BR146" s="1402"/>
      <c r="BS146" s="1402"/>
      <c r="BT146" s="1403"/>
      <c r="BU146" s="1320"/>
      <c r="BV146" s="1321"/>
      <c r="BW146" s="1322"/>
      <c r="BX146" s="1357"/>
      <c r="BY146" s="1356"/>
      <c r="BZ146" s="1356"/>
      <c r="CA146" s="1356"/>
      <c r="CB146" s="1356"/>
      <c r="CC146" s="1356"/>
      <c r="CD146" s="1356"/>
      <c r="CE146" s="1356"/>
      <c r="CF146" s="1356"/>
      <c r="CG146" s="1356"/>
      <c r="CH146" s="1356"/>
      <c r="CI146" s="642"/>
      <c r="CJ146" s="60"/>
      <c r="CK146" s="1299"/>
      <c r="CL146" s="1048"/>
      <c r="CM146" s="1300"/>
      <c r="CN146" s="1307"/>
      <c r="CO146" s="1308"/>
      <c r="CP146" s="1308"/>
      <c r="CQ146" s="1308"/>
      <c r="CR146" s="1308"/>
      <c r="CS146" s="1309"/>
      <c r="CT146" s="1307"/>
      <c r="CU146" s="1308"/>
      <c r="CV146" s="1309"/>
      <c r="CW146" s="1374"/>
      <c r="CX146" s="1375"/>
      <c r="CY146" s="1375"/>
      <c r="CZ146" s="1375"/>
      <c r="DA146" s="1375"/>
      <c r="DB146" s="1375"/>
      <c r="DC146" s="1375"/>
      <c r="DD146" s="1375"/>
      <c r="DE146" s="1375"/>
      <c r="DF146" s="1375"/>
      <c r="DG146" s="18"/>
      <c r="DH146" s="51"/>
      <c r="DI146" s="1299"/>
      <c r="DJ146" s="1048"/>
      <c r="DK146" s="1300"/>
      <c r="DL146" s="1307"/>
      <c r="DM146" s="1308"/>
      <c r="DN146" s="1308"/>
      <c r="DO146" s="1308"/>
      <c r="DP146" s="1308"/>
      <c r="DQ146" s="1309"/>
      <c r="DR146" s="1307"/>
      <c r="DS146" s="1308"/>
      <c r="DT146" s="1309"/>
      <c r="DU146" s="1632"/>
      <c r="DV146" s="1633"/>
      <c r="DW146" s="1633"/>
      <c r="DX146" s="1633"/>
      <c r="DY146" s="1633"/>
      <c r="DZ146" s="1633"/>
      <c r="EA146" s="1633"/>
      <c r="EB146" s="1633"/>
      <c r="EC146" s="1633"/>
      <c r="ED146" s="1633"/>
      <c r="EE146" s="1633"/>
      <c r="EF146" s="18"/>
      <c r="EG146" s="51"/>
      <c r="EL146" s="1307"/>
      <c r="EM146" s="1308"/>
      <c r="EN146" s="1308"/>
      <c r="EO146" s="1308"/>
      <c r="EP146" s="1308"/>
      <c r="EQ146" s="1308"/>
      <c r="ER146" s="1308"/>
      <c r="ES146" s="1307"/>
      <c r="ET146" s="1308"/>
      <c r="EU146" s="1308"/>
      <c r="EV146" s="1308"/>
      <c r="EW146" s="1308"/>
      <c r="EX146" s="1308"/>
      <c r="EY146" s="1308"/>
      <c r="EZ146" s="1308"/>
      <c r="FA146" s="1308"/>
      <c r="FB146" s="1309"/>
      <c r="FC146" s="1390"/>
      <c r="FD146" s="1391"/>
      <c r="FE146" s="1391"/>
      <c r="FF146" s="1391"/>
      <c r="FG146" s="1391"/>
      <c r="FH146" s="1391"/>
      <c r="FI146" s="1391"/>
      <c r="FJ146" s="1391"/>
      <c r="FK146" s="1391"/>
      <c r="FL146" s="1391"/>
      <c r="FM146" s="1391"/>
      <c r="FN146" s="1391"/>
      <c r="FO146" s="1391"/>
      <c r="FP146" s="1391"/>
      <c r="FQ146" s="1391"/>
      <c r="FR146" s="18"/>
      <c r="FS146" s="51"/>
    </row>
    <row r="147" spans="3:176" ht="4.3499999999999996" customHeight="1" x14ac:dyDescent="0.15">
      <c r="F147" s="12"/>
      <c r="G147" s="1453"/>
      <c r="H147" s="1454"/>
      <c r="I147" s="1455"/>
      <c r="J147" s="1459">
        <v>5</v>
      </c>
      <c r="K147" s="1459"/>
      <c r="L147" s="1459"/>
      <c r="M147" s="1460"/>
      <c r="N147" s="762" t="str">
        <f>IF(扶養控除!W21="","",扶養控除!W21)</f>
        <v/>
      </c>
      <c r="O147" s="763"/>
      <c r="P147" s="763"/>
      <c r="Q147" s="763"/>
      <c r="R147" s="763"/>
      <c r="S147" s="763"/>
      <c r="T147" s="763"/>
      <c r="U147" s="763"/>
      <c r="V147" s="763"/>
      <c r="W147" s="763"/>
      <c r="X147" s="763"/>
      <c r="Y147" s="763"/>
      <c r="Z147" s="763"/>
      <c r="AA147" s="763"/>
      <c r="AB147" s="763"/>
      <c r="AC147" s="763"/>
      <c r="AD147" s="763"/>
      <c r="AE147" s="763"/>
      <c r="AF147" s="763"/>
      <c r="AG147" s="763"/>
      <c r="AH147" s="1700" t="str">
        <f>IF(扶養控除!W21="","",条件!C16)</f>
        <v/>
      </c>
      <c r="AI147" s="1701"/>
      <c r="AJ147" s="1701"/>
      <c r="AK147" s="1701"/>
      <c r="AL147" s="1701"/>
      <c r="AM147" s="1701"/>
      <c r="AN147" s="1701"/>
      <c r="AO147" s="1702"/>
      <c r="AP147" s="1251" t="str">
        <f>IF(扶養控除!W26="","",扶養控除!W26)</f>
        <v/>
      </c>
      <c r="AQ147" s="1252"/>
      <c r="AR147" s="1252"/>
      <c r="AS147" s="1253"/>
      <c r="AT147" s="1251" t="str">
        <f>IF(扶養控除!W29="〇",扶養控除!AC29&amp;扶養控除!AF29,"")</f>
        <v/>
      </c>
      <c r="AU147" s="1252"/>
      <c r="AV147" s="1252"/>
      <c r="AW147" s="1253"/>
      <c r="AX147" s="1646" t="str">
        <f>IF(扶養控除!W24="","",扶養控除!W24)</f>
        <v/>
      </c>
      <c r="AY147" s="1647"/>
      <c r="AZ147" s="1647"/>
      <c r="BA147" s="1647"/>
      <c r="BB147" s="1647"/>
      <c r="BC147" s="1648"/>
      <c r="BE147" s="1140"/>
      <c r="BF147" s="1141"/>
      <c r="BG147" s="1142"/>
      <c r="BH147" s="1404"/>
      <c r="BI147" s="1405"/>
      <c r="BJ147" s="1405"/>
      <c r="BK147" s="1405"/>
      <c r="BL147" s="1405"/>
      <c r="BM147" s="1405"/>
      <c r="BN147" s="1405"/>
      <c r="BO147" s="1405"/>
      <c r="BP147" s="1405"/>
      <c r="BQ147" s="1405"/>
      <c r="BR147" s="1405"/>
      <c r="BS147" s="1405"/>
      <c r="BT147" s="1406"/>
      <c r="BU147" s="1323"/>
      <c r="BV147" s="1324"/>
      <c r="BW147" s="1325"/>
      <c r="BX147" s="1357"/>
      <c r="BY147" s="1356"/>
      <c r="BZ147" s="1356"/>
      <c r="CA147" s="1356"/>
      <c r="CB147" s="1356"/>
      <c r="CC147" s="1356"/>
      <c r="CD147" s="1356"/>
      <c r="CE147" s="1356"/>
      <c r="CF147" s="1356"/>
      <c r="CG147" s="1356"/>
      <c r="CH147" s="1356"/>
      <c r="CI147" s="642"/>
      <c r="CJ147" s="60"/>
      <c r="CK147" s="1299"/>
      <c r="CL147" s="1048"/>
      <c r="CM147" s="1300"/>
      <c r="CN147" s="1307"/>
      <c r="CO147" s="1308"/>
      <c r="CP147" s="1308"/>
      <c r="CQ147" s="1308"/>
      <c r="CR147" s="1308"/>
      <c r="CS147" s="1309"/>
      <c r="CT147" s="1307"/>
      <c r="CU147" s="1308"/>
      <c r="CV147" s="1309"/>
      <c r="CW147" s="1374"/>
      <c r="CX147" s="1375"/>
      <c r="CY147" s="1375"/>
      <c r="CZ147" s="1375"/>
      <c r="DA147" s="1375"/>
      <c r="DB147" s="1375"/>
      <c r="DC147" s="1375"/>
      <c r="DD147" s="1375"/>
      <c r="DE147" s="1375"/>
      <c r="DF147" s="1375"/>
      <c r="DG147" s="18"/>
      <c r="DH147" s="51"/>
      <c r="DI147" s="1299"/>
      <c r="DJ147" s="1048"/>
      <c r="DK147" s="1300"/>
      <c r="DL147" s="1307"/>
      <c r="DM147" s="1308"/>
      <c r="DN147" s="1308"/>
      <c r="DO147" s="1308"/>
      <c r="DP147" s="1308"/>
      <c r="DQ147" s="1309"/>
      <c r="DR147" s="1307"/>
      <c r="DS147" s="1308"/>
      <c r="DT147" s="1309"/>
      <c r="DU147" s="1632"/>
      <c r="DV147" s="1633"/>
      <c r="DW147" s="1633"/>
      <c r="DX147" s="1633"/>
      <c r="DY147" s="1633"/>
      <c r="DZ147" s="1633"/>
      <c r="EA147" s="1633"/>
      <c r="EB147" s="1633"/>
      <c r="EC147" s="1633"/>
      <c r="ED147" s="1633"/>
      <c r="EE147" s="1633"/>
      <c r="EF147" s="18"/>
      <c r="EG147" s="51"/>
      <c r="EL147" s="1307"/>
      <c r="EM147" s="1308"/>
      <c r="EN147" s="1308"/>
      <c r="EO147" s="1308"/>
      <c r="EP147" s="1308"/>
      <c r="EQ147" s="1308"/>
      <c r="ER147" s="1308"/>
      <c r="ES147" s="1307"/>
      <c r="ET147" s="1308"/>
      <c r="EU147" s="1308"/>
      <c r="EV147" s="1308"/>
      <c r="EW147" s="1308"/>
      <c r="EX147" s="1308"/>
      <c r="EY147" s="1308"/>
      <c r="EZ147" s="1308"/>
      <c r="FA147" s="1308"/>
      <c r="FB147" s="1309"/>
      <c r="FC147" s="1390"/>
      <c r="FD147" s="1391"/>
      <c r="FE147" s="1391"/>
      <c r="FF147" s="1391"/>
      <c r="FG147" s="1391"/>
      <c r="FH147" s="1391"/>
      <c r="FI147" s="1391"/>
      <c r="FJ147" s="1391"/>
      <c r="FK147" s="1391"/>
      <c r="FL147" s="1391"/>
      <c r="FM147" s="1391"/>
      <c r="FN147" s="1391"/>
      <c r="FO147" s="1391"/>
      <c r="FP147" s="1391"/>
      <c r="FQ147" s="1391"/>
      <c r="FR147" s="18"/>
      <c r="FS147" s="51"/>
    </row>
    <row r="148" spans="3:176" ht="4.3499999999999996" customHeight="1" x14ac:dyDescent="0.15">
      <c r="F148" s="12"/>
      <c r="G148" s="1453"/>
      <c r="H148" s="1454"/>
      <c r="I148" s="1455"/>
      <c r="J148" s="1461"/>
      <c r="K148" s="1461"/>
      <c r="L148" s="1461"/>
      <c r="M148" s="1462"/>
      <c r="N148" s="765"/>
      <c r="O148" s="766"/>
      <c r="P148" s="766"/>
      <c r="Q148" s="766"/>
      <c r="R148" s="766"/>
      <c r="S148" s="766"/>
      <c r="T148" s="766"/>
      <c r="U148" s="766"/>
      <c r="V148" s="766"/>
      <c r="W148" s="766"/>
      <c r="X148" s="766"/>
      <c r="Y148" s="766"/>
      <c r="Z148" s="766"/>
      <c r="AA148" s="766"/>
      <c r="AB148" s="766"/>
      <c r="AC148" s="766"/>
      <c r="AD148" s="766"/>
      <c r="AE148" s="766"/>
      <c r="AF148" s="766"/>
      <c r="AG148" s="766"/>
      <c r="AH148" s="1703"/>
      <c r="AI148" s="1704"/>
      <c r="AJ148" s="1704"/>
      <c r="AK148" s="1704"/>
      <c r="AL148" s="1704"/>
      <c r="AM148" s="1704"/>
      <c r="AN148" s="1704"/>
      <c r="AO148" s="1705"/>
      <c r="AP148" s="1254"/>
      <c r="AQ148" s="1255"/>
      <c r="AR148" s="1255"/>
      <c r="AS148" s="1256"/>
      <c r="AT148" s="1254"/>
      <c r="AU148" s="1255"/>
      <c r="AV148" s="1255"/>
      <c r="AW148" s="1256"/>
      <c r="AX148" s="1649"/>
      <c r="AY148" s="1650"/>
      <c r="AZ148" s="1650"/>
      <c r="BA148" s="1650"/>
      <c r="BB148" s="1650"/>
      <c r="BC148" s="1651"/>
      <c r="BE148" s="1140"/>
      <c r="BF148" s="1141"/>
      <c r="BG148" s="1142"/>
      <c r="BH148" s="1394" t="s">
        <v>91</v>
      </c>
      <c r="BI148" s="1395"/>
      <c r="BJ148" s="1396"/>
      <c r="BK148" s="1396"/>
      <c r="BL148" s="1396"/>
      <c r="BM148" s="1396"/>
      <c r="BN148" s="1396"/>
      <c r="BO148" s="1396"/>
      <c r="BP148" s="1396"/>
      <c r="BQ148" s="1396"/>
      <c r="BR148" s="1396"/>
      <c r="BS148" s="1396"/>
      <c r="BT148" s="1397"/>
      <c r="BU148" s="1080" t="s">
        <v>52</v>
      </c>
      <c r="BV148" s="1081"/>
      <c r="BW148" s="1082"/>
      <c r="BX148" s="1237">
        <f>IF(生命保険料控除!D28="","",生命保険料控除!D28)</f>
        <v>0</v>
      </c>
      <c r="BY148" s="1356"/>
      <c r="BZ148" s="1356"/>
      <c r="CA148" s="1356"/>
      <c r="CB148" s="1356"/>
      <c r="CC148" s="1356"/>
      <c r="CD148" s="1356"/>
      <c r="CE148" s="1356"/>
      <c r="CF148" s="1356"/>
      <c r="CG148" s="1356"/>
      <c r="CH148" s="1356"/>
      <c r="CI148" s="642"/>
      <c r="CJ148" s="60"/>
      <c r="CK148" s="1301"/>
      <c r="CL148" s="1302"/>
      <c r="CM148" s="1303"/>
      <c r="CN148" s="1310"/>
      <c r="CO148" s="1311"/>
      <c r="CP148" s="1311"/>
      <c r="CQ148" s="1311"/>
      <c r="CR148" s="1311"/>
      <c r="CS148" s="1312"/>
      <c r="CT148" s="1310"/>
      <c r="CU148" s="1311"/>
      <c r="CV148" s="1312"/>
      <c r="CW148" s="1376"/>
      <c r="CX148" s="1377"/>
      <c r="CY148" s="1377"/>
      <c r="CZ148" s="1377"/>
      <c r="DA148" s="1377"/>
      <c r="DB148" s="1377"/>
      <c r="DC148" s="1377"/>
      <c r="DD148" s="1377"/>
      <c r="DE148" s="1377"/>
      <c r="DF148" s="1377"/>
      <c r="DG148" s="19"/>
      <c r="DH148" s="52"/>
      <c r="DI148" s="1301"/>
      <c r="DJ148" s="1302"/>
      <c r="DK148" s="1303"/>
      <c r="DL148" s="1310"/>
      <c r="DM148" s="1311"/>
      <c r="DN148" s="1311"/>
      <c r="DO148" s="1311"/>
      <c r="DP148" s="1311"/>
      <c r="DQ148" s="1312"/>
      <c r="DR148" s="1310"/>
      <c r="DS148" s="1311"/>
      <c r="DT148" s="1312"/>
      <c r="DU148" s="1634"/>
      <c r="DV148" s="1635"/>
      <c r="DW148" s="1635"/>
      <c r="DX148" s="1635"/>
      <c r="DY148" s="1635"/>
      <c r="DZ148" s="1635"/>
      <c r="EA148" s="1635"/>
      <c r="EB148" s="1635"/>
      <c r="EC148" s="1635"/>
      <c r="ED148" s="1635"/>
      <c r="EE148" s="1635"/>
      <c r="EF148" s="19"/>
      <c r="EG148" s="52"/>
      <c r="EL148" s="1307"/>
      <c r="EM148" s="1308"/>
      <c r="EN148" s="1308"/>
      <c r="EO148" s="1308"/>
      <c r="EP148" s="1308"/>
      <c r="EQ148" s="1308"/>
      <c r="ER148" s="1308"/>
      <c r="ES148" s="1307"/>
      <c r="ET148" s="1308"/>
      <c r="EU148" s="1308"/>
      <c r="EV148" s="1308"/>
      <c r="EW148" s="1308"/>
      <c r="EX148" s="1308"/>
      <c r="EY148" s="1308"/>
      <c r="EZ148" s="1308"/>
      <c r="FA148" s="1308"/>
      <c r="FB148" s="1309"/>
      <c r="FC148" s="1390"/>
      <c r="FD148" s="1391"/>
      <c r="FE148" s="1391"/>
      <c r="FF148" s="1391"/>
      <c r="FG148" s="1391"/>
      <c r="FH148" s="1391"/>
      <c r="FI148" s="1391"/>
      <c r="FJ148" s="1391"/>
      <c r="FK148" s="1391"/>
      <c r="FL148" s="1391"/>
      <c r="FM148" s="1391"/>
      <c r="FN148" s="1391"/>
      <c r="FO148" s="1391"/>
      <c r="FP148" s="1391"/>
      <c r="FQ148" s="1391"/>
      <c r="FR148" s="18"/>
      <c r="FS148" s="51"/>
    </row>
    <row r="149" spans="3:176" ht="4.3499999999999996" customHeight="1" x14ac:dyDescent="0.15">
      <c r="F149" s="12"/>
      <c r="G149" s="1453"/>
      <c r="H149" s="1454"/>
      <c r="I149" s="1455"/>
      <c r="J149" s="1461"/>
      <c r="K149" s="1461"/>
      <c r="L149" s="1461"/>
      <c r="M149" s="1462"/>
      <c r="N149" s="765"/>
      <c r="O149" s="766"/>
      <c r="P149" s="766"/>
      <c r="Q149" s="766"/>
      <c r="R149" s="766"/>
      <c r="S149" s="766"/>
      <c r="T149" s="766"/>
      <c r="U149" s="766"/>
      <c r="V149" s="766"/>
      <c r="W149" s="766"/>
      <c r="X149" s="766"/>
      <c r="Y149" s="766"/>
      <c r="Z149" s="766"/>
      <c r="AA149" s="766"/>
      <c r="AB149" s="766"/>
      <c r="AC149" s="766"/>
      <c r="AD149" s="766"/>
      <c r="AE149" s="766"/>
      <c r="AF149" s="766"/>
      <c r="AG149" s="766"/>
      <c r="AH149" s="1703"/>
      <c r="AI149" s="1704"/>
      <c r="AJ149" s="1704"/>
      <c r="AK149" s="1704"/>
      <c r="AL149" s="1704"/>
      <c r="AM149" s="1704"/>
      <c r="AN149" s="1704"/>
      <c r="AO149" s="1705"/>
      <c r="AP149" s="1254"/>
      <c r="AQ149" s="1255"/>
      <c r="AR149" s="1255"/>
      <c r="AS149" s="1256"/>
      <c r="AT149" s="1254"/>
      <c r="AU149" s="1255"/>
      <c r="AV149" s="1255"/>
      <c r="AW149" s="1256"/>
      <c r="AX149" s="1649"/>
      <c r="AY149" s="1650"/>
      <c r="AZ149" s="1650"/>
      <c r="BA149" s="1650"/>
      <c r="BB149" s="1650"/>
      <c r="BC149" s="1651"/>
      <c r="BE149" s="1140"/>
      <c r="BF149" s="1141"/>
      <c r="BG149" s="1142"/>
      <c r="BH149" s="1394"/>
      <c r="BI149" s="1395"/>
      <c r="BJ149" s="1396"/>
      <c r="BK149" s="1396"/>
      <c r="BL149" s="1396"/>
      <c r="BM149" s="1396"/>
      <c r="BN149" s="1396"/>
      <c r="BO149" s="1396"/>
      <c r="BP149" s="1396"/>
      <c r="BQ149" s="1396"/>
      <c r="BR149" s="1396"/>
      <c r="BS149" s="1396"/>
      <c r="BT149" s="1397"/>
      <c r="BU149" s="1080"/>
      <c r="BV149" s="1081"/>
      <c r="BW149" s="1082"/>
      <c r="BX149" s="1357"/>
      <c r="BY149" s="1356"/>
      <c r="BZ149" s="1356"/>
      <c r="CA149" s="1356"/>
      <c r="CB149" s="1356"/>
      <c r="CC149" s="1356"/>
      <c r="CD149" s="1356"/>
      <c r="CE149" s="1356"/>
      <c r="CF149" s="1356"/>
      <c r="CG149" s="1356"/>
      <c r="CH149" s="1356"/>
      <c r="CI149" s="642"/>
      <c r="CJ149" s="60"/>
      <c r="CK149" s="1296">
        <v>5</v>
      </c>
      <c r="CL149" s="1297"/>
      <c r="CM149" s="1298"/>
      <c r="CN149" s="1304"/>
      <c r="CO149" s="1305"/>
      <c r="CP149" s="1305"/>
      <c r="CQ149" s="1305"/>
      <c r="CR149" s="1305"/>
      <c r="CS149" s="1306"/>
      <c r="CT149" s="1304"/>
      <c r="CU149" s="1305"/>
      <c r="CV149" s="1306"/>
      <c r="CW149" s="1372" t="str">
        <f>IF(給与!C33="","",給与!C33)</f>
        <v/>
      </c>
      <c r="CX149" s="1373"/>
      <c r="CY149" s="1373"/>
      <c r="CZ149" s="1373"/>
      <c r="DA149" s="1373"/>
      <c r="DB149" s="1373"/>
      <c r="DC149" s="1373"/>
      <c r="DD149" s="1373"/>
      <c r="DE149" s="1373"/>
      <c r="DF149" s="1373"/>
      <c r="DG149" s="20"/>
      <c r="DH149" s="69"/>
      <c r="DI149" s="584" t="s">
        <v>217</v>
      </c>
      <c r="DJ149" s="634"/>
      <c r="DK149" s="634"/>
      <c r="DL149" s="634"/>
      <c r="DM149" s="634"/>
      <c r="DN149" s="634"/>
      <c r="DO149" s="634"/>
      <c r="DP149" s="634"/>
      <c r="DQ149" s="634"/>
      <c r="DR149" s="585"/>
      <c r="DS149" s="1373" t="str">
        <f>IF(給与!I29="","",給与!I29)</f>
        <v/>
      </c>
      <c r="DT149" s="1373"/>
      <c r="DU149" s="1373"/>
      <c r="DV149" s="1373"/>
      <c r="DW149" s="1373"/>
      <c r="DX149" s="1373"/>
      <c r="DY149" s="1373"/>
      <c r="DZ149" s="1373"/>
      <c r="EA149" s="1373"/>
      <c r="EB149" s="1373"/>
      <c r="EC149" s="1373"/>
      <c r="ED149" s="1373"/>
      <c r="EE149" s="1373"/>
      <c r="EF149" s="1373"/>
      <c r="EG149" s="1413"/>
      <c r="EL149" s="1307"/>
      <c r="EM149" s="1308"/>
      <c r="EN149" s="1308"/>
      <c r="EO149" s="1308"/>
      <c r="EP149" s="1308"/>
      <c r="EQ149" s="1308"/>
      <c r="ER149" s="1308"/>
      <c r="ES149" s="1310"/>
      <c r="ET149" s="1311"/>
      <c r="EU149" s="1311"/>
      <c r="EV149" s="1311"/>
      <c r="EW149" s="1311"/>
      <c r="EX149" s="1311"/>
      <c r="EY149" s="1311"/>
      <c r="EZ149" s="1311"/>
      <c r="FA149" s="1311"/>
      <c r="FB149" s="1312"/>
      <c r="FC149" s="1392"/>
      <c r="FD149" s="1393"/>
      <c r="FE149" s="1393"/>
      <c r="FF149" s="1393"/>
      <c r="FG149" s="1393"/>
      <c r="FH149" s="1393"/>
      <c r="FI149" s="1393"/>
      <c r="FJ149" s="1393"/>
      <c r="FK149" s="1393"/>
      <c r="FL149" s="1393"/>
      <c r="FM149" s="1393"/>
      <c r="FN149" s="1393"/>
      <c r="FO149" s="1393"/>
      <c r="FP149" s="1393"/>
      <c r="FQ149" s="1393"/>
      <c r="FR149" s="18"/>
      <c r="FS149" s="51"/>
      <c r="FT149" s="18"/>
    </row>
    <row r="150" spans="3:176" ht="4.3499999999999996" customHeight="1" x14ac:dyDescent="0.15">
      <c r="F150" s="12"/>
      <c r="G150" s="1453"/>
      <c r="H150" s="1454"/>
      <c r="I150" s="1455"/>
      <c r="J150" s="1461"/>
      <c r="K150" s="1461"/>
      <c r="L150" s="1461"/>
      <c r="M150" s="1462"/>
      <c r="N150" s="765"/>
      <c r="O150" s="766"/>
      <c r="P150" s="766"/>
      <c r="Q150" s="766"/>
      <c r="R150" s="766"/>
      <c r="S150" s="766"/>
      <c r="T150" s="766"/>
      <c r="U150" s="766"/>
      <c r="V150" s="766"/>
      <c r="W150" s="766"/>
      <c r="X150" s="766"/>
      <c r="Y150" s="766"/>
      <c r="Z150" s="766"/>
      <c r="AA150" s="766"/>
      <c r="AB150" s="766"/>
      <c r="AC150" s="766"/>
      <c r="AD150" s="766"/>
      <c r="AE150" s="766"/>
      <c r="AF150" s="766"/>
      <c r="AG150" s="766"/>
      <c r="AH150" s="1703"/>
      <c r="AI150" s="1704"/>
      <c r="AJ150" s="1704"/>
      <c r="AK150" s="1704"/>
      <c r="AL150" s="1704"/>
      <c r="AM150" s="1704"/>
      <c r="AN150" s="1704"/>
      <c r="AO150" s="1705"/>
      <c r="AP150" s="1254"/>
      <c r="AQ150" s="1255"/>
      <c r="AR150" s="1255"/>
      <c r="AS150" s="1256"/>
      <c r="AT150" s="1254"/>
      <c r="AU150" s="1255"/>
      <c r="AV150" s="1255"/>
      <c r="AW150" s="1256"/>
      <c r="AX150" s="1649"/>
      <c r="AY150" s="1650"/>
      <c r="AZ150" s="1650"/>
      <c r="BA150" s="1650"/>
      <c r="BB150" s="1650"/>
      <c r="BC150" s="1651"/>
      <c r="BE150" s="1140"/>
      <c r="BF150" s="1141"/>
      <c r="BG150" s="1142"/>
      <c r="BH150" s="1394"/>
      <c r="BI150" s="1395"/>
      <c r="BJ150" s="1396"/>
      <c r="BK150" s="1396"/>
      <c r="BL150" s="1396"/>
      <c r="BM150" s="1396"/>
      <c r="BN150" s="1396"/>
      <c r="BO150" s="1396"/>
      <c r="BP150" s="1396"/>
      <c r="BQ150" s="1396"/>
      <c r="BR150" s="1396"/>
      <c r="BS150" s="1396"/>
      <c r="BT150" s="1397"/>
      <c r="BU150" s="1080"/>
      <c r="BV150" s="1081"/>
      <c r="BW150" s="1082"/>
      <c r="BX150" s="1357"/>
      <c r="BY150" s="1356"/>
      <c r="BZ150" s="1356"/>
      <c r="CA150" s="1356"/>
      <c r="CB150" s="1356"/>
      <c r="CC150" s="1356"/>
      <c r="CD150" s="1356"/>
      <c r="CE150" s="1356"/>
      <c r="CF150" s="1356"/>
      <c r="CG150" s="1356"/>
      <c r="CH150" s="1356"/>
      <c r="CI150" s="642"/>
      <c r="CJ150" s="60"/>
      <c r="CK150" s="1299"/>
      <c r="CL150" s="1048"/>
      <c r="CM150" s="1300"/>
      <c r="CN150" s="1307"/>
      <c r="CO150" s="1308"/>
      <c r="CP150" s="1308"/>
      <c r="CQ150" s="1308"/>
      <c r="CR150" s="1308"/>
      <c r="CS150" s="1309"/>
      <c r="CT150" s="1307"/>
      <c r="CU150" s="1308"/>
      <c r="CV150" s="1309"/>
      <c r="CW150" s="1374"/>
      <c r="CX150" s="1375"/>
      <c r="CY150" s="1375"/>
      <c r="CZ150" s="1375"/>
      <c r="DA150" s="1375"/>
      <c r="DB150" s="1375"/>
      <c r="DC150" s="1375"/>
      <c r="DD150" s="1375"/>
      <c r="DE150" s="1375"/>
      <c r="DF150" s="1375"/>
      <c r="DG150" s="18"/>
      <c r="DH150" s="51"/>
      <c r="DI150" s="586"/>
      <c r="DJ150" s="623"/>
      <c r="DK150" s="623"/>
      <c r="DL150" s="623"/>
      <c r="DM150" s="623"/>
      <c r="DN150" s="623"/>
      <c r="DO150" s="623"/>
      <c r="DP150" s="623"/>
      <c r="DQ150" s="623"/>
      <c r="DR150" s="587"/>
      <c r="DS150" s="1375"/>
      <c r="DT150" s="1375"/>
      <c r="DU150" s="1375"/>
      <c r="DV150" s="1375"/>
      <c r="DW150" s="1375"/>
      <c r="DX150" s="1375"/>
      <c r="DY150" s="1375"/>
      <c r="DZ150" s="1375"/>
      <c r="EA150" s="1375"/>
      <c r="EB150" s="1375"/>
      <c r="EC150" s="1375"/>
      <c r="ED150" s="1375"/>
      <c r="EE150" s="1375"/>
      <c r="EF150" s="1375"/>
      <c r="EG150" s="1414"/>
      <c r="EL150" s="1307"/>
      <c r="EM150" s="1308"/>
      <c r="EN150" s="1308"/>
      <c r="EO150" s="1308"/>
      <c r="EP150" s="1308"/>
      <c r="EQ150" s="1308"/>
      <c r="ER150" s="1308"/>
      <c r="ES150" s="1304" t="s">
        <v>353</v>
      </c>
      <c r="ET150" s="1305"/>
      <c r="EU150" s="1305"/>
      <c r="EV150" s="1305"/>
      <c r="EW150" s="1305"/>
      <c r="EX150" s="1305"/>
      <c r="EY150" s="1305"/>
      <c r="EZ150" s="1305"/>
      <c r="FA150" s="1305"/>
      <c r="FB150" s="1306"/>
      <c r="FC150" s="1388"/>
      <c r="FD150" s="1389"/>
      <c r="FE150" s="1389"/>
      <c r="FF150" s="1389"/>
      <c r="FG150" s="1389"/>
      <c r="FH150" s="1389"/>
      <c r="FI150" s="1389"/>
      <c r="FJ150" s="1389"/>
      <c r="FK150" s="1389"/>
      <c r="FL150" s="1389"/>
      <c r="FM150" s="1389"/>
      <c r="FN150" s="1389"/>
      <c r="FO150" s="1389"/>
      <c r="FP150" s="1389"/>
      <c r="FQ150" s="1389"/>
      <c r="FR150" s="20"/>
      <c r="FS150" s="69"/>
      <c r="FT150" s="18"/>
    </row>
    <row r="151" spans="3:176" ht="4.3499999999999996" customHeight="1" x14ac:dyDescent="0.15">
      <c r="F151" s="12"/>
      <c r="G151" s="1453"/>
      <c r="H151" s="1454"/>
      <c r="I151" s="1455"/>
      <c r="J151" s="1461"/>
      <c r="K151" s="1461"/>
      <c r="L151" s="1461"/>
      <c r="M151" s="1462"/>
      <c r="N151" s="765"/>
      <c r="O151" s="766"/>
      <c r="P151" s="766"/>
      <c r="Q151" s="766"/>
      <c r="R151" s="766"/>
      <c r="S151" s="766"/>
      <c r="T151" s="766"/>
      <c r="U151" s="766"/>
      <c r="V151" s="766"/>
      <c r="W151" s="766"/>
      <c r="X151" s="766"/>
      <c r="Y151" s="766"/>
      <c r="Z151" s="766"/>
      <c r="AA151" s="766"/>
      <c r="AB151" s="766"/>
      <c r="AC151" s="766"/>
      <c r="AD151" s="766"/>
      <c r="AE151" s="766"/>
      <c r="AF151" s="766"/>
      <c r="AG151" s="766"/>
      <c r="AH151" s="1703"/>
      <c r="AI151" s="1704"/>
      <c r="AJ151" s="1704"/>
      <c r="AK151" s="1704"/>
      <c r="AL151" s="1704"/>
      <c r="AM151" s="1704"/>
      <c r="AN151" s="1704"/>
      <c r="AO151" s="1705"/>
      <c r="AP151" s="1254"/>
      <c r="AQ151" s="1255"/>
      <c r="AR151" s="1255"/>
      <c r="AS151" s="1256"/>
      <c r="AT151" s="1254"/>
      <c r="AU151" s="1255"/>
      <c r="AV151" s="1255"/>
      <c r="AW151" s="1256"/>
      <c r="AX151" s="1649"/>
      <c r="AY151" s="1650"/>
      <c r="AZ151" s="1650"/>
      <c r="BA151" s="1650"/>
      <c r="BB151" s="1650"/>
      <c r="BC151" s="1651"/>
      <c r="BE151" s="1140"/>
      <c r="BF151" s="1141"/>
      <c r="BG151" s="1142"/>
      <c r="BH151" s="1394"/>
      <c r="BI151" s="1395"/>
      <c r="BJ151" s="1396"/>
      <c r="BK151" s="1396"/>
      <c r="BL151" s="1396"/>
      <c r="BM151" s="1396"/>
      <c r="BN151" s="1396"/>
      <c r="BO151" s="1396"/>
      <c r="BP151" s="1396"/>
      <c r="BQ151" s="1396"/>
      <c r="BR151" s="1396"/>
      <c r="BS151" s="1396"/>
      <c r="BT151" s="1397"/>
      <c r="BU151" s="1080"/>
      <c r="BV151" s="1081"/>
      <c r="BW151" s="1082"/>
      <c r="BX151" s="1357"/>
      <c r="BY151" s="1356"/>
      <c r="BZ151" s="1356"/>
      <c r="CA151" s="1356"/>
      <c r="CB151" s="1356"/>
      <c r="CC151" s="1356"/>
      <c r="CD151" s="1356"/>
      <c r="CE151" s="1356"/>
      <c r="CF151" s="1356"/>
      <c r="CG151" s="1356"/>
      <c r="CH151" s="1356"/>
      <c r="CI151" s="642"/>
      <c r="CJ151" s="60"/>
      <c r="CK151" s="1299"/>
      <c r="CL151" s="1048"/>
      <c r="CM151" s="1300"/>
      <c r="CN151" s="1307"/>
      <c r="CO151" s="1308"/>
      <c r="CP151" s="1308"/>
      <c r="CQ151" s="1308"/>
      <c r="CR151" s="1308"/>
      <c r="CS151" s="1309"/>
      <c r="CT151" s="1307"/>
      <c r="CU151" s="1308"/>
      <c r="CV151" s="1309"/>
      <c r="CW151" s="1374"/>
      <c r="CX151" s="1375"/>
      <c r="CY151" s="1375"/>
      <c r="CZ151" s="1375"/>
      <c r="DA151" s="1375"/>
      <c r="DB151" s="1375"/>
      <c r="DC151" s="1375"/>
      <c r="DD151" s="1375"/>
      <c r="DE151" s="1375"/>
      <c r="DF151" s="1375"/>
      <c r="DG151" s="18"/>
      <c r="DH151" s="51"/>
      <c r="DI151" s="586"/>
      <c r="DJ151" s="623"/>
      <c r="DK151" s="623"/>
      <c r="DL151" s="623"/>
      <c r="DM151" s="623"/>
      <c r="DN151" s="623"/>
      <c r="DO151" s="623"/>
      <c r="DP151" s="623"/>
      <c r="DQ151" s="623"/>
      <c r="DR151" s="587"/>
      <c r="DS151" s="1375"/>
      <c r="DT151" s="1375"/>
      <c r="DU151" s="1375"/>
      <c r="DV151" s="1375"/>
      <c r="DW151" s="1375"/>
      <c r="DX151" s="1375"/>
      <c r="DY151" s="1375"/>
      <c r="DZ151" s="1375"/>
      <c r="EA151" s="1375"/>
      <c r="EB151" s="1375"/>
      <c r="EC151" s="1375"/>
      <c r="ED151" s="1375"/>
      <c r="EE151" s="1375"/>
      <c r="EF151" s="1375"/>
      <c r="EG151" s="1414"/>
      <c r="EL151" s="1307"/>
      <c r="EM151" s="1308"/>
      <c r="EN151" s="1308"/>
      <c r="EO151" s="1308"/>
      <c r="EP151" s="1308"/>
      <c r="EQ151" s="1308"/>
      <c r="ER151" s="1308"/>
      <c r="ES151" s="1307"/>
      <c r="ET151" s="1308"/>
      <c r="EU151" s="1308"/>
      <c r="EV151" s="1308"/>
      <c r="EW151" s="1308"/>
      <c r="EX151" s="1308"/>
      <c r="EY151" s="1308"/>
      <c r="EZ151" s="1308"/>
      <c r="FA151" s="1308"/>
      <c r="FB151" s="1309"/>
      <c r="FC151" s="1390"/>
      <c r="FD151" s="1391"/>
      <c r="FE151" s="1391"/>
      <c r="FF151" s="1391"/>
      <c r="FG151" s="1391"/>
      <c r="FH151" s="1391"/>
      <c r="FI151" s="1391"/>
      <c r="FJ151" s="1391"/>
      <c r="FK151" s="1391"/>
      <c r="FL151" s="1391"/>
      <c r="FM151" s="1391"/>
      <c r="FN151" s="1391"/>
      <c r="FO151" s="1391"/>
      <c r="FP151" s="1391"/>
      <c r="FQ151" s="1391"/>
      <c r="FR151" s="18"/>
      <c r="FS151" s="51"/>
      <c r="FT151" s="18"/>
    </row>
    <row r="152" spans="3:176" ht="2.25" customHeight="1" x14ac:dyDescent="0.15">
      <c r="F152" s="12"/>
      <c r="G152" s="1453"/>
      <c r="H152" s="1454"/>
      <c r="I152" s="1455"/>
      <c r="J152" s="1461"/>
      <c r="K152" s="1461"/>
      <c r="L152" s="1461"/>
      <c r="M152" s="1462"/>
      <c r="N152" s="765"/>
      <c r="O152" s="766"/>
      <c r="P152" s="766"/>
      <c r="Q152" s="766"/>
      <c r="R152" s="766"/>
      <c r="S152" s="766"/>
      <c r="T152" s="766"/>
      <c r="U152" s="766"/>
      <c r="V152" s="766"/>
      <c r="W152" s="766"/>
      <c r="X152" s="766"/>
      <c r="Y152" s="766"/>
      <c r="Z152" s="766"/>
      <c r="AA152" s="766"/>
      <c r="AB152" s="766"/>
      <c r="AC152" s="766"/>
      <c r="AD152" s="766"/>
      <c r="AE152" s="766"/>
      <c r="AF152" s="766"/>
      <c r="AG152" s="766"/>
      <c r="AH152" s="1703"/>
      <c r="AI152" s="1704"/>
      <c r="AJ152" s="1704"/>
      <c r="AK152" s="1704"/>
      <c r="AL152" s="1704"/>
      <c r="AM152" s="1704"/>
      <c r="AN152" s="1704"/>
      <c r="AO152" s="1705"/>
      <c r="AP152" s="1254"/>
      <c r="AQ152" s="1255"/>
      <c r="AR152" s="1255"/>
      <c r="AS152" s="1256"/>
      <c r="AT152" s="1254"/>
      <c r="AU152" s="1255"/>
      <c r="AV152" s="1255"/>
      <c r="AW152" s="1256"/>
      <c r="AX152" s="1649"/>
      <c r="AY152" s="1650"/>
      <c r="AZ152" s="1650"/>
      <c r="BA152" s="1650"/>
      <c r="BB152" s="1650"/>
      <c r="BC152" s="1651"/>
      <c r="BE152" s="1140"/>
      <c r="BF152" s="1141"/>
      <c r="BG152" s="1142"/>
      <c r="BH152" s="1394" t="s">
        <v>64</v>
      </c>
      <c r="BI152" s="1395"/>
      <c r="BJ152" s="1396"/>
      <c r="BK152" s="1396"/>
      <c r="BL152" s="1396"/>
      <c r="BM152" s="1396"/>
      <c r="BN152" s="1396"/>
      <c r="BO152" s="1396"/>
      <c r="BP152" s="1396"/>
      <c r="BQ152" s="1396"/>
      <c r="BR152" s="1396"/>
      <c r="BS152" s="1396"/>
      <c r="BT152" s="1397"/>
      <c r="BU152" s="1080" t="s">
        <v>68</v>
      </c>
      <c r="BV152" s="1081"/>
      <c r="BW152" s="1082"/>
      <c r="BX152" s="1237">
        <f>IF(地震保険!D27="","",地震保険!D27)</f>
        <v>0</v>
      </c>
      <c r="BY152" s="1356"/>
      <c r="BZ152" s="1356"/>
      <c r="CA152" s="1356"/>
      <c r="CB152" s="1356"/>
      <c r="CC152" s="1356"/>
      <c r="CD152" s="1356"/>
      <c r="CE152" s="1356"/>
      <c r="CF152" s="1356"/>
      <c r="CG152" s="1356"/>
      <c r="CH152" s="1356"/>
      <c r="CI152" s="642"/>
      <c r="CJ152" s="60"/>
      <c r="CK152" s="1299"/>
      <c r="CL152" s="1048"/>
      <c r="CM152" s="1300"/>
      <c r="CN152" s="1307"/>
      <c r="CO152" s="1308"/>
      <c r="CP152" s="1308"/>
      <c r="CQ152" s="1308"/>
      <c r="CR152" s="1308"/>
      <c r="CS152" s="1309"/>
      <c r="CT152" s="1307"/>
      <c r="CU152" s="1308"/>
      <c r="CV152" s="1309"/>
      <c r="CW152" s="1374"/>
      <c r="CX152" s="1375"/>
      <c r="CY152" s="1375"/>
      <c r="CZ152" s="1375"/>
      <c r="DA152" s="1375"/>
      <c r="DB152" s="1375"/>
      <c r="DC152" s="1375"/>
      <c r="DD152" s="1375"/>
      <c r="DE152" s="1375"/>
      <c r="DF152" s="1375"/>
      <c r="DG152" s="18"/>
      <c r="DH152" s="51"/>
      <c r="DI152" s="586"/>
      <c r="DJ152" s="623"/>
      <c r="DK152" s="623"/>
      <c r="DL152" s="623"/>
      <c r="DM152" s="623"/>
      <c r="DN152" s="623"/>
      <c r="DO152" s="623"/>
      <c r="DP152" s="623"/>
      <c r="DQ152" s="623"/>
      <c r="DR152" s="587"/>
      <c r="DS152" s="1375"/>
      <c r="DT152" s="1375"/>
      <c r="DU152" s="1375"/>
      <c r="DV152" s="1375"/>
      <c r="DW152" s="1375"/>
      <c r="DX152" s="1375"/>
      <c r="DY152" s="1375"/>
      <c r="DZ152" s="1375"/>
      <c r="EA152" s="1375"/>
      <c r="EB152" s="1375"/>
      <c r="EC152" s="1375"/>
      <c r="ED152" s="1375"/>
      <c r="EE152" s="1375"/>
      <c r="EF152" s="1375"/>
      <c r="EG152" s="1414"/>
      <c r="EL152" s="1307"/>
      <c r="EM152" s="1308"/>
      <c r="EN152" s="1308"/>
      <c r="EO152" s="1308"/>
      <c r="EP152" s="1308"/>
      <c r="EQ152" s="1308"/>
      <c r="ER152" s="1308"/>
      <c r="ES152" s="1307"/>
      <c r="ET152" s="1308"/>
      <c r="EU152" s="1308"/>
      <c r="EV152" s="1308"/>
      <c r="EW152" s="1308"/>
      <c r="EX152" s="1308"/>
      <c r="EY152" s="1308"/>
      <c r="EZ152" s="1308"/>
      <c r="FA152" s="1308"/>
      <c r="FB152" s="1309"/>
      <c r="FC152" s="1390"/>
      <c r="FD152" s="1391"/>
      <c r="FE152" s="1391"/>
      <c r="FF152" s="1391"/>
      <c r="FG152" s="1391"/>
      <c r="FH152" s="1391"/>
      <c r="FI152" s="1391"/>
      <c r="FJ152" s="1391"/>
      <c r="FK152" s="1391"/>
      <c r="FL152" s="1391"/>
      <c r="FM152" s="1391"/>
      <c r="FN152" s="1391"/>
      <c r="FO152" s="1391"/>
      <c r="FP152" s="1391"/>
      <c r="FQ152" s="1391"/>
      <c r="FR152" s="18"/>
      <c r="FS152" s="51"/>
      <c r="FT152" s="18"/>
    </row>
    <row r="153" spans="3:176" ht="4.3499999999999996" customHeight="1" thickBot="1" x14ac:dyDescent="0.2">
      <c r="F153" s="12"/>
      <c r="G153" s="1453"/>
      <c r="H153" s="1454"/>
      <c r="I153" s="1455"/>
      <c r="J153" s="1461"/>
      <c r="K153" s="1461"/>
      <c r="L153" s="1461"/>
      <c r="M153" s="1462"/>
      <c r="N153" s="768"/>
      <c r="O153" s="769"/>
      <c r="P153" s="769"/>
      <c r="Q153" s="769"/>
      <c r="R153" s="769"/>
      <c r="S153" s="769"/>
      <c r="T153" s="769"/>
      <c r="U153" s="769"/>
      <c r="V153" s="769"/>
      <c r="W153" s="769"/>
      <c r="X153" s="769"/>
      <c r="Y153" s="769"/>
      <c r="Z153" s="769"/>
      <c r="AA153" s="769"/>
      <c r="AB153" s="769"/>
      <c r="AC153" s="769"/>
      <c r="AD153" s="769"/>
      <c r="AE153" s="769"/>
      <c r="AF153" s="769"/>
      <c r="AG153" s="769"/>
      <c r="AH153" s="1703"/>
      <c r="AI153" s="1704"/>
      <c r="AJ153" s="1704"/>
      <c r="AK153" s="1704"/>
      <c r="AL153" s="1704"/>
      <c r="AM153" s="1704"/>
      <c r="AN153" s="1704"/>
      <c r="AO153" s="1705"/>
      <c r="AP153" s="1254"/>
      <c r="AQ153" s="1255"/>
      <c r="AR153" s="1255"/>
      <c r="AS153" s="1256"/>
      <c r="AT153" s="1254"/>
      <c r="AU153" s="1255"/>
      <c r="AV153" s="1255"/>
      <c r="AW153" s="1256"/>
      <c r="AX153" s="1649"/>
      <c r="AY153" s="1650"/>
      <c r="AZ153" s="1650"/>
      <c r="BA153" s="1650"/>
      <c r="BB153" s="1650"/>
      <c r="BC153" s="1651"/>
      <c r="BE153" s="1140"/>
      <c r="BF153" s="1141"/>
      <c r="BG153" s="1142"/>
      <c r="BH153" s="1394"/>
      <c r="BI153" s="1395"/>
      <c r="BJ153" s="1396"/>
      <c r="BK153" s="1396"/>
      <c r="BL153" s="1396"/>
      <c r="BM153" s="1396"/>
      <c r="BN153" s="1396"/>
      <c r="BO153" s="1396"/>
      <c r="BP153" s="1396"/>
      <c r="BQ153" s="1396"/>
      <c r="BR153" s="1396"/>
      <c r="BS153" s="1396"/>
      <c r="BT153" s="1397"/>
      <c r="BU153" s="1080"/>
      <c r="BV153" s="1081"/>
      <c r="BW153" s="1082"/>
      <c r="BX153" s="1357"/>
      <c r="BY153" s="1356"/>
      <c r="BZ153" s="1356"/>
      <c r="CA153" s="1356"/>
      <c r="CB153" s="1356"/>
      <c r="CC153" s="1356"/>
      <c r="CD153" s="1356"/>
      <c r="CE153" s="1356"/>
      <c r="CF153" s="1356"/>
      <c r="CG153" s="1356"/>
      <c r="CH153" s="1356"/>
      <c r="CI153" s="642"/>
      <c r="CJ153" s="60"/>
      <c r="CK153" s="1301"/>
      <c r="CL153" s="1302"/>
      <c r="CM153" s="1303"/>
      <c r="CN153" s="1310"/>
      <c r="CO153" s="1311"/>
      <c r="CP153" s="1311"/>
      <c r="CQ153" s="1311"/>
      <c r="CR153" s="1311"/>
      <c r="CS153" s="1312"/>
      <c r="CT153" s="1310"/>
      <c r="CU153" s="1311"/>
      <c r="CV153" s="1312"/>
      <c r="CW153" s="1376"/>
      <c r="CX153" s="1377"/>
      <c r="CY153" s="1377"/>
      <c r="CZ153" s="1377"/>
      <c r="DA153" s="1377"/>
      <c r="DB153" s="1377"/>
      <c r="DC153" s="1377"/>
      <c r="DD153" s="1377"/>
      <c r="DE153" s="1377"/>
      <c r="DF153" s="1377"/>
      <c r="DG153" s="19"/>
      <c r="DH153" s="52"/>
      <c r="DI153" s="586"/>
      <c r="DJ153" s="623"/>
      <c r="DK153" s="623"/>
      <c r="DL153" s="623"/>
      <c r="DM153" s="623"/>
      <c r="DN153" s="623"/>
      <c r="DO153" s="623"/>
      <c r="DP153" s="623"/>
      <c r="DQ153" s="623"/>
      <c r="DR153" s="587"/>
      <c r="DS153" s="1375"/>
      <c r="DT153" s="1375"/>
      <c r="DU153" s="1375"/>
      <c r="DV153" s="1375"/>
      <c r="DW153" s="1375"/>
      <c r="DX153" s="1375"/>
      <c r="DY153" s="1375"/>
      <c r="DZ153" s="1375"/>
      <c r="EA153" s="1375"/>
      <c r="EB153" s="1375"/>
      <c r="EC153" s="1375"/>
      <c r="ED153" s="1375"/>
      <c r="EE153" s="1375"/>
      <c r="EF153" s="1375"/>
      <c r="EG153" s="1414"/>
      <c r="EL153" s="1307"/>
      <c r="EM153" s="1308"/>
      <c r="EN153" s="1308"/>
      <c r="EO153" s="1308"/>
      <c r="EP153" s="1308"/>
      <c r="EQ153" s="1308"/>
      <c r="ER153" s="1308"/>
      <c r="ES153" s="1307"/>
      <c r="ET153" s="1308"/>
      <c r="EU153" s="1308"/>
      <c r="EV153" s="1308"/>
      <c r="EW153" s="1308"/>
      <c r="EX153" s="1308"/>
      <c r="EY153" s="1308"/>
      <c r="EZ153" s="1308"/>
      <c r="FA153" s="1308"/>
      <c r="FB153" s="1309"/>
      <c r="FC153" s="1390"/>
      <c r="FD153" s="1391"/>
      <c r="FE153" s="1391"/>
      <c r="FF153" s="1391"/>
      <c r="FG153" s="1391"/>
      <c r="FH153" s="1391"/>
      <c r="FI153" s="1391"/>
      <c r="FJ153" s="1391"/>
      <c r="FK153" s="1391"/>
      <c r="FL153" s="1391"/>
      <c r="FM153" s="1391"/>
      <c r="FN153" s="1391"/>
      <c r="FO153" s="1391"/>
      <c r="FP153" s="1391"/>
      <c r="FQ153" s="1391"/>
      <c r="FR153" s="18"/>
      <c r="FS153" s="51"/>
      <c r="FT153" s="18"/>
    </row>
    <row r="154" spans="3:176" ht="4.3499999999999996" customHeight="1" x14ac:dyDescent="0.15">
      <c r="F154" s="12"/>
      <c r="G154" s="1453"/>
      <c r="H154" s="1454"/>
      <c r="I154" s="1455"/>
      <c r="J154" s="1461"/>
      <c r="K154" s="1461"/>
      <c r="L154" s="1461"/>
      <c r="M154" s="1462"/>
      <c r="N154" s="1257" t="s">
        <v>125</v>
      </c>
      <c r="O154" s="1258"/>
      <c r="P154" s="1258"/>
      <c r="Q154" s="1258"/>
      <c r="R154" s="1259"/>
      <c r="S154" s="762" t="str">
        <f>IF(扶養控除!W25="","",ASC(扶養控除!W25))</f>
        <v/>
      </c>
      <c r="T154" s="763"/>
      <c r="U154" s="763"/>
      <c r="V154" s="763"/>
      <c r="W154" s="763"/>
      <c r="X154" s="763"/>
      <c r="Y154" s="763"/>
      <c r="Z154" s="763"/>
      <c r="AA154" s="763"/>
      <c r="AB154" s="763"/>
      <c r="AC154" s="763"/>
      <c r="AD154" s="763"/>
      <c r="AE154" s="763"/>
      <c r="AF154" s="763"/>
      <c r="AG154" s="764"/>
      <c r="AH154" s="1703"/>
      <c r="AI154" s="1704"/>
      <c r="AJ154" s="1704"/>
      <c r="AK154" s="1704"/>
      <c r="AL154" s="1704"/>
      <c r="AM154" s="1704"/>
      <c r="AN154" s="1704"/>
      <c r="AO154" s="1705"/>
      <c r="AP154" s="1254"/>
      <c r="AQ154" s="1255"/>
      <c r="AR154" s="1255"/>
      <c r="AS154" s="1256"/>
      <c r="AT154" s="1263" t="s">
        <v>704</v>
      </c>
      <c r="AU154" s="1264"/>
      <c r="AV154" s="1264"/>
      <c r="AW154" s="1265"/>
      <c r="AX154" s="1649"/>
      <c r="AY154" s="1650"/>
      <c r="AZ154" s="1650"/>
      <c r="BA154" s="1650"/>
      <c r="BB154" s="1650"/>
      <c r="BC154" s="1651"/>
      <c r="BE154" s="1140"/>
      <c r="BF154" s="1141"/>
      <c r="BG154" s="1142"/>
      <c r="BH154" s="1394"/>
      <c r="BI154" s="1395"/>
      <c r="BJ154" s="1396"/>
      <c r="BK154" s="1396"/>
      <c r="BL154" s="1396"/>
      <c r="BM154" s="1396"/>
      <c r="BN154" s="1396"/>
      <c r="BO154" s="1396"/>
      <c r="BP154" s="1396"/>
      <c r="BQ154" s="1396"/>
      <c r="BR154" s="1396"/>
      <c r="BS154" s="1396"/>
      <c r="BT154" s="1397"/>
      <c r="BU154" s="1080"/>
      <c r="BV154" s="1081"/>
      <c r="BW154" s="1082"/>
      <c r="BX154" s="1357"/>
      <c r="BY154" s="1356"/>
      <c r="BZ154" s="1356"/>
      <c r="CA154" s="1356"/>
      <c r="CB154" s="1356"/>
      <c r="CC154" s="1356"/>
      <c r="CD154" s="1356"/>
      <c r="CE154" s="1356"/>
      <c r="CF154" s="1356"/>
      <c r="CG154" s="1356"/>
      <c r="CH154" s="1356"/>
      <c r="CI154" s="642"/>
      <c r="CJ154" s="60"/>
      <c r="CK154" s="1296">
        <v>6</v>
      </c>
      <c r="CL154" s="1297"/>
      <c r="CM154" s="1298"/>
      <c r="CN154" s="1304"/>
      <c r="CO154" s="1305"/>
      <c r="CP154" s="1305"/>
      <c r="CQ154" s="1305"/>
      <c r="CR154" s="1305"/>
      <c r="CS154" s="1306"/>
      <c r="CT154" s="1304"/>
      <c r="CU154" s="1305"/>
      <c r="CV154" s="1306"/>
      <c r="CW154" s="1372" t="str">
        <f>IF(給与!C34="","",給与!C34)</f>
        <v/>
      </c>
      <c r="CX154" s="1373"/>
      <c r="CY154" s="1373"/>
      <c r="CZ154" s="1373"/>
      <c r="DA154" s="1373"/>
      <c r="DB154" s="1373"/>
      <c r="DC154" s="1373"/>
      <c r="DD154" s="1373"/>
      <c r="DE154" s="1373"/>
      <c r="DF154" s="1373"/>
      <c r="DG154" s="20"/>
      <c r="DH154" s="20"/>
      <c r="DI154" s="1709" t="s">
        <v>145</v>
      </c>
      <c r="DJ154" s="826"/>
      <c r="DK154" s="826"/>
      <c r="DL154" s="826"/>
      <c r="DM154" s="826"/>
      <c r="DN154" s="826"/>
      <c r="DO154" s="826"/>
      <c r="DP154" s="826"/>
      <c r="DQ154" s="826"/>
      <c r="DR154" s="826"/>
      <c r="DS154" s="1407" t="s">
        <v>219</v>
      </c>
      <c r="DT154" s="1408"/>
      <c r="DU154" s="73"/>
      <c r="DV154" s="73"/>
      <c r="DW154" s="73"/>
      <c r="DX154" s="73"/>
      <c r="DY154" s="73"/>
      <c r="DZ154" s="73"/>
      <c r="EA154" s="73"/>
      <c r="EB154" s="73"/>
      <c r="EC154" s="73"/>
      <c r="ED154" s="73"/>
      <c r="EE154" s="73"/>
      <c r="EF154" s="73"/>
      <c r="EG154" s="78"/>
      <c r="EL154" s="1310"/>
      <c r="EM154" s="1311"/>
      <c r="EN154" s="1311"/>
      <c r="EO154" s="1311"/>
      <c r="EP154" s="1311"/>
      <c r="EQ154" s="1311"/>
      <c r="ER154" s="1311"/>
      <c r="ES154" s="1310"/>
      <c r="ET154" s="1311"/>
      <c r="EU154" s="1311"/>
      <c r="EV154" s="1311"/>
      <c r="EW154" s="1311"/>
      <c r="EX154" s="1311"/>
      <c r="EY154" s="1311"/>
      <c r="EZ154" s="1311"/>
      <c r="FA154" s="1311"/>
      <c r="FB154" s="1312"/>
      <c r="FC154" s="1392"/>
      <c r="FD154" s="1393"/>
      <c r="FE154" s="1393"/>
      <c r="FF154" s="1393"/>
      <c r="FG154" s="1393"/>
      <c r="FH154" s="1393"/>
      <c r="FI154" s="1393"/>
      <c r="FJ154" s="1393"/>
      <c r="FK154" s="1393"/>
      <c r="FL154" s="1393"/>
      <c r="FM154" s="1393"/>
      <c r="FN154" s="1393"/>
      <c r="FO154" s="1393"/>
      <c r="FP154" s="1393"/>
      <c r="FQ154" s="1393"/>
      <c r="FR154" s="19"/>
      <c r="FS154" s="52"/>
    </row>
    <row r="155" spans="3:176" ht="4.3499999999999996" customHeight="1" x14ac:dyDescent="0.15">
      <c r="D155" s="7"/>
      <c r="E155" s="7"/>
      <c r="F155" s="12"/>
      <c r="G155" s="1453"/>
      <c r="H155" s="1454"/>
      <c r="I155" s="1455"/>
      <c r="J155" s="1461"/>
      <c r="K155" s="1461"/>
      <c r="L155" s="1461"/>
      <c r="M155" s="1462"/>
      <c r="N155" s="1257"/>
      <c r="O155" s="1258"/>
      <c r="P155" s="1258"/>
      <c r="Q155" s="1258"/>
      <c r="R155" s="1259"/>
      <c r="S155" s="765"/>
      <c r="T155" s="766"/>
      <c r="U155" s="766"/>
      <c r="V155" s="766"/>
      <c r="W155" s="766"/>
      <c r="X155" s="766"/>
      <c r="Y155" s="766"/>
      <c r="Z155" s="766"/>
      <c r="AA155" s="766"/>
      <c r="AB155" s="766"/>
      <c r="AC155" s="766"/>
      <c r="AD155" s="766"/>
      <c r="AE155" s="766"/>
      <c r="AF155" s="766"/>
      <c r="AG155" s="767"/>
      <c r="AH155" s="1703"/>
      <c r="AI155" s="1704"/>
      <c r="AJ155" s="1704"/>
      <c r="AK155" s="1704"/>
      <c r="AL155" s="1704"/>
      <c r="AM155" s="1704"/>
      <c r="AN155" s="1704"/>
      <c r="AO155" s="1705"/>
      <c r="AP155" s="1254"/>
      <c r="AQ155" s="1255"/>
      <c r="AR155" s="1255"/>
      <c r="AS155" s="1256"/>
      <c r="AT155" s="1263"/>
      <c r="AU155" s="1264"/>
      <c r="AV155" s="1264"/>
      <c r="AW155" s="1265"/>
      <c r="AX155" s="1649"/>
      <c r="AY155" s="1650"/>
      <c r="AZ155" s="1650"/>
      <c r="BA155" s="1650"/>
      <c r="BB155" s="1650"/>
      <c r="BC155" s="1651"/>
      <c r="BE155" s="1140"/>
      <c r="BF155" s="1141"/>
      <c r="BG155" s="1142"/>
      <c r="BH155" s="1394"/>
      <c r="BI155" s="1395"/>
      <c r="BJ155" s="1396"/>
      <c r="BK155" s="1396"/>
      <c r="BL155" s="1396"/>
      <c r="BM155" s="1396"/>
      <c r="BN155" s="1396"/>
      <c r="BO155" s="1396"/>
      <c r="BP155" s="1396"/>
      <c r="BQ155" s="1396"/>
      <c r="BR155" s="1396"/>
      <c r="BS155" s="1396"/>
      <c r="BT155" s="1397"/>
      <c r="BU155" s="1080"/>
      <c r="BV155" s="1081"/>
      <c r="BW155" s="1082"/>
      <c r="BX155" s="1357"/>
      <c r="BY155" s="1356"/>
      <c r="BZ155" s="1356"/>
      <c r="CA155" s="1356"/>
      <c r="CB155" s="1356"/>
      <c r="CC155" s="1356"/>
      <c r="CD155" s="1356"/>
      <c r="CE155" s="1356"/>
      <c r="CF155" s="1356"/>
      <c r="CG155" s="1356"/>
      <c r="CH155" s="1356"/>
      <c r="CI155" s="642"/>
      <c r="CJ155" s="60"/>
      <c r="CK155" s="1299"/>
      <c r="CL155" s="1048"/>
      <c r="CM155" s="1300"/>
      <c r="CN155" s="1307"/>
      <c r="CO155" s="1308"/>
      <c r="CP155" s="1308"/>
      <c r="CQ155" s="1308"/>
      <c r="CR155" s="1308"/>
      <c r="CS155" s="1309"/>
      <c r="CT155" s="1307"/>
      <c r="CU155" s="1308"/>
      <c r="CV155" s="1309"/>
      <c r="CW155" s="1374"/>
      <c r="CX155" s="1375"/>
      <c r="CY155" s="1375"/>
      <c r="CZ155" s="1375"/>
      <c r="DA155" s="1375"/>
      <c r="DB155" s="1375"/>
      <c r="DC155" s="1375"/>
      <c r="DD155" s="1375"/>
      <c r="DE155" s="1375"/>
      <c r="DF155" s="1375"/>
      <c r="DG155" s="18"/>
      <c r="DH155" s="18"/>
      <c r="DI155" s="1710"/>
      <c r="DJ155" s="828"/>
      <c r="DK155" s="828"/>
      <c r="DL155" s="828"/>
      <c r="DM155" s="828"/>
      <c r="DN155" s="828"/>
      <c r="DO155" s="828"/>
      <c r="DP155" s="828"/>
      <c r="DQ155" s="828"/>
      <c r="DR155" s="828"/>
      <c r="DS155" s="1409"/>
      <c r="DT155" s="1410"/>
      <c r="DU155" s="74"/>
      <c r="DV155" s="74"/>
      <c r="DW155" s="74"/>
      <c r="DX155" s="74"/>
      <c r="DY155" s="74"/>
      <c r="DZ155" s="74"/>
      <c r="EA155" s="74"/>
      <c r="EB155" s="74"/>
      <c r="EC155" s="74"/>
      <c r="ED155" s="74"/>
      <c r="EE155" s="74"/>
      <c r="EF155" s="74"/>
      <c r="EG155" s="8"/>
    </row>
    <row r="156" spans="3:176" ht="4.3499999999999996" customHeight="1" x14ac:dyDescent="0.15">
      <c r="D156" s="7"/>
      <c r="E156" s="7"/>
      <c r="F156" s="12"/>
      <c r="G156" s="1456"/>
      <c r="H156" s="1457"/>
      <c r="I156" s="1458"/>
      <c r="J156" s="1463"/>
      <c r="K156" s="1463"/>
      <c r="L156" s="1463"/>
      <c r="M156" s="1464"/>
      <c r="N156" s="1260"/>
      <c r="O156" s="1261"/>
      <c r="P156" s="1261"/>
      <c r="Q156" s="1261"/>
      <c r="R156" s="1262"/>
      <c r="S156" s="768"/>
      <c r="T156" s="769"/>
      <c r="U156" s="769"/>
      <c r="V156" s="769"/>
      <c r="W156" s="769"/>
      <c r="X156" s="769"/>
      <c r="Y156" s="769"/>
      <c r="Z156" s="769"/>
      <c r="AA156" s="769"/>
      <c r="AB156" s="769"/>
      <c r="AC156" s="769"/>
      <c r="AD156" s="769"/>
      <c r="AE156" s="769"/>
      <c r="AF156" s="769"/>
      <c r="AG156" s="770"/>
      <c r="AH156" s="1706"/>
      <c r="AI156" s="1707"/>
      <c r="AJ156" s="1707"/>
      <c r="AK156" s="1707"/>
      <c r="AL156" s="1707"/>
      <c r="AM156" s="1707"/>
      <c r="AN156" s="1707"/>
      <c r="AO156" s="1708"/>
      <c r="AP156" s="1269"/>
      <c r="AQ156" s="1270"/>
      <c r="AR156" s="1270"/>
      <c r="AS156" s="1271"/>
      <c r="AT156" s="1266"/>
      <c r="AU156" s="1267"/>
      <c r="AV156" s="1267"/>
      <c r="AW156" s="1268"/>
      <c r="AX156" s="1652"/>
      <c r="AY156" s="1653"/>
      <c r="AZ156" s="1653"/>
      <c r="BA156" s="1653"/>
      <c r="BB156" s="1653"/>
      <c r="BC156" s="1654"/>
      <c r="BE156" s="1140"/>
      <c r="BF156" s="1141"/>
      <c r="BG156" s="1142"/>
      <c r="BH156" s="1411" t="s">
        <v>29</v>
      </c>
      <c r="BI156" s="1412"/>
      <c r="BJ156" s="1412"/>
      <c r="BK156" s="1412"/>
      <c r="BL156" s="1412"/>
      <c r="BM156" s="1412"/>
      <c r="BN156" s="1412"/>
      <c r="BO156" s="1412"/>
      <c r="BP156" s="1412"/>
      <c r="BQ156" s="1412"/>
      <c r="BR156" s="1412"/>
      <c r="BS156" s="1412"/>
      <c r="BT156" s="1412"/>
      <c r="BU156" s="1080" t="s">
        <v>183</v>
      </c>
      <c r="BV156" s="1081"/>
      <c r="BW156" s="1082"/>
      <c r="BX156" s="1566" t="str">
        <f>IF(本人控除!B12&lt;&gt;"",本人控除!D12,"")</f>
        <v/>
      </c>
      <c r="BY156" s="1567"/>
      <c r="BZ156" s="1567"/>
      <c r="CA156" s="1567"/>
      <c r="CB156" s="1567"/>
      <c r="CC156" s="1567"/>
      <c r="CD156" s="1567"/>
      <c r="CE156" s="1567"/>
      <c r="CF156" s="1567"/>
      <c r="CG156" s="1567"/>
      <c r="CH156" s="1567"/>
      <c r="CI156" s="642"/>
      <c r="CJ156" s="60"/>
      <c r="CK156" s="1299"/>
      <c r="CL156" s="1048"/>
      <c r="CM156" s="1300"/>
      <c r="CN156" s="1307"/>
      <c r="CO156" s="1308"/>
      <c r="CP156" s="1308"/>
      <c r="CQ156" s="1308"/>
      <c r="CR156" s="1308"/>
      <c r="CS156" s="1309"/>
      <c r="CT156" s="1307"/>
      <c r="CU156" s="1308"/>
      <c r="CV156" s="1309"/>
      <c r="CW156" s="1374"/>
      <c r="CX156" s="1375"/>
      <c r="CY156" s="1375"/>
      <c r="CZ156" s="1375"/>
      <c r="DA156" s="1375"/>
      <c r="DB156" s="1375"/>
      <c r="DC156" s="1375"/>
      <c r="DD156" s="1375"/>
      <c r="DE156" s="1375"/>
      <c r="DF156" s="1375"/>
      <c r="DG156" s="18"/>
      <c r="DH156" s="18"/>
      <c r="DI156" s="1710"/>
      <c r="DJ156" s="828"/>
      <c r="DK156" s="828"/>
      <c r="DL156" s="828"/>
      <c r="DM156" s="828"/>
      <c r="DN156" s="828"/>
      <c r="DO156" s="828"/>
      <c r="DP156" s="828"/>
      <c r="DQ156" s="828"/>
      <c r="DR156" s="828"/>
      <c r="DS156" s="1409"/>
      <c r="DT156" s="1410"/>
      <c r="DU156" s="74"/>
      <c r="DV156" s="74"/>
      <c r="DW156" s="74"/>
      <c r="DX156" s="74"/>
      <c r="DY156" s="74"/>
      <c r="DZ156" s="74"/>
      <c r="EA156" s="74"/>
      <c r="EB156" s="74"/>
      <c r="EC156" s="74"/>
      <c r="ED156" s="74"/>
      <c r="EE156" s="74"/>
      <c r="EF156" s="74"/>
      <c r="EG156" s="8"/>
      <c r="EL156" s="1713" t="s">
        <v>357</v>
      </c>
      <c r="EM156" s="1713"/>
      <c r="EN156" s="1713"/>
      <c r="EO156" s="1713"/>
      <c r="EP156" s="1713"/>
      <c r="EQ156" s="1713"/>
      <c r="ER156" s="1713"/>
      <c r="ES156" s="1713"/>
      <c r="ET156" s="1713"/>
      <c r="EU156" s="1713"/>
      <c r="EV156" s="1713"/>
      <c r="EW156" s="1713"/>
      <c r="EX156" s="1713"/>
      <c r="EY156" s="1713"/>
      <c r="EZ156" s="1713"/>
      <c r="FA156" s="1713"/>
      <c r="FB156" s="1713"/>
      <c r="FC156" s="1713"/>
      <c r="FD156" s="1713"/>
      <c r="FE156" s="1713"/>
      <c r="FF156" s="1713"/>
      <c r="FG156" s="1713"/>
      <c r="FH156" s="1713"/>
      <c r="FI156" s="1713"/>
      <c r="FJ156" s="1713"/>
      <c r="FK156" s="1713"/>
      <c r="FL156" s="1713"/>
      <c r="FM156" s="1713"/>
      <c r="FN156" s="1713"/>
      <c r="FO156" s="1713"/>
      <c r="FP156" s="1713"/>
      <c r="FQ156" s="1713"/>
      <c r="FR156" s="1713"/>
      <c r="FS156" s="1713"/>
    </row>
    <row r="157" spans="3:176" ht="3.75" customHeight="1" x14ac:dyDescent="0.15">
      <c r="D157" s="7"/>
      <c r="E157" s="7"/>
      <c r="F157" s="12"/>
      <c r="G157" s="1442" t="s">
        <v>149</v>
      </c>
      <c r="H157" s="1443"/>
      <c r="I157" s="1443"/>
      <c r="J157" s="1443"/>
      <c r="K157" s="1443"/>
      <c r="L157" s="474"/>
      <c r="M157" s="474"/>
      <c r="N157" s="474"/>
      <c r="O157" s="475"/>
      <c r="P157" s="1444" t="s">
        <v>99</v>
      </c>
      <c r="Q157" s="1445"/>
      <c r="R157" s="1445"/>
      <c r="S157" s="1445"/>
      <c r="T157" s="1445"/>
      <c r="U157" s="1445"/>
      <c r="V157" s="1445"/>
      <c r="W157" s="1445"/>
      <c r="X157" s="1445"/>
      <c r="Y157" s="1445"/>
      <c r="Z157" s="1445"/>
      <c r="AA157" s="1446"/>
      <c r="AB157" s="1444" t="s">
        <v>100</v>
      </c>
      <c r="AC157" s="1445"/>
      <c r="AD157" s="1445"/>
      <c r="AE157" s="1445"/>
      <c r="AF157" s="1445"/>
      <c r="AG157" s="1445"/>
      <c r="AH157" s="1445"/>
      <c r="AI157" s="1445"/>
      <c r="AJ157" s="1445"/>
      <c r="AK157" s="1445"/>
      <c r="AL157" s="1445"/>
      <c r="AM157" s="1445"/>
      <c r="AN157" s="1446"/>
      <c r="AO157" s="1465" t="s">
        <v>102</v>
      </c>
      <c r="AP157" s="1466"/>
      <c r="AQ157" s="1466"/>
      <c r="AR157" s="1466"/>
      <c r="AS157" s="1466"/>
      <c r="AT157" s="1466"/>
      <c r="AU157" s="1466"/>
      <c r="AV157" s="1466"/>
      <c r="AW157" s="1466"/>
      <c r="AX157" s="1466"/>
      <c r="AY157" s="1466"/>
      <c r="AZ157" s="1466"/>
      <c r="BA157" s="1466"/>
      <c r="BB157" s="1466"/>
      <c r="BC157" s="1467"/>
      <c r="BE157" s="1140"/>
      <c r="BF157" s="1141"/>
      <c r="BG157" s="1142"/>
      <c r="BH157" s="1411"/>
      <c r="BI157" s="1412"/>
      <c r="BJ157" s="1412"/>
      <c r="BK157" s="1412"/>
      <c r="BL157" s="1412"/>
      <c r="BM157" s="1412"/>
      <c r="BN157" s="1412"/>
      <c r="BO157" s="1412"/>
      <c r="BP157" s="1412"/>
      <c r="BQ157" s="1412"/>
      <c r="BR157" s="1412"/>
      <c r="BS157" s="1412"/>
      <c r="BT157" s="1412"/>
      <c r="BU157" s="1080"/>
      <c r="BV157" s="1081"/>
      <c r="BW157" s="1082"/>
      <c r="BX157" s="1568"/>
      <c r="BY157" s="1567"/>
      <c r="BZ157" s="1567"/>
      <c r="CA157" s="1567"/>
      <c r="CB157" s="1567"/>
      <c r="CC157" s="1567"/>
      <c r="CD157" s="1567"/>
      <c r="CE157" s="1567"/>
      <c r="CF157" s="1567"/>
      <c r="CG157" s="1567"/>
      <c r="CH157" s="1567"/>
      <c r="CI157" s="642"/>
      <c r="CJ157" s="60"/>
      <c r="CK157" s="1299"/>
      <c r="CL157" s="1048"/>
      <c r="CM157" s="1300"/>
      <c r="CN157" s="1307"/>
      <c r="CO157" s="1308"/>
      <c r="CP157" s="1308"/>
      <c r="CQ157" s="1308"/>
      <c r="CR157" s="1308"/>
      <c r="CS157" s="1309"/>
      <c r="CT157" s="1307"/>
      <c r="CU157" s="1308"/>
      <c r="CV157" s="1309"/>
      <c r="CW157" s="1374"/>
      <c r="CX157" s="1375"/>
      <c r="CY157" s="1375"/>
      <c r="CZ157" s="1375"/>
      <c r="DA157" s="1375"/>
      <c r="DB157" s="1375"/>
      <c r="DC157" s="1375"/>
      <c r="DD157" s="1375"/>
      <c r="DE157" s="1375"/>
      <c r="DF157" s="1375"/>
      <c r="DG157" s="18"/>
      <c r="DH157" s="18"/>
      <c r="DI157" s="1710"/>
      <c r="DJ157" s="828"/>
      <c r="DK157" s="828"/>
      <c r="DL157" s="828"/>
      <c r="DM157" s="828"/>
      <c r="DN157" s="828"/>
      <c r="DO157" s="828"/>
      <c r="DP157" s="828"/>
      <c r="DQ157" s="828"/>
      <c r="DR157" s="828"/>
      <c r="DS157" s="28"/>
      <c r="DT157" s="1679">
        <f>IF(給与!I31="","",給与!I31)</f>
        <v>0</v>
      </c>
      <c r="DU157" s="1679"/>
      <c r="DV157" s="1679"/>
      <c r="DW157" s="1679"/>
      <c r="DX157" s="1679"/>
      <c r="DY157" s="1679"/>
      <c r="DZ157" s="1679"/>
      <c r="EA157" s="1679"/>
      <c r="EB157" s="1679"/>
      <c r="EC157" s="1679"/>
      <c r="ED157" s="1679"/>
      <c r="EE157" s="1679"/>
      <c r="EF157" s="1679"/>
      <c r="EG157" s="8"/>
      <c r="EL157" s="1713"/>
      <c r="EM157" s="1713"/>
      <c r="EN157" s="1713"/>
      <c r="EO157" s="1713"/>
      <c r="EP157" s="1713"/>
      <c r="EQ157" s="1713"/>
      <c r="ER157" s="1713"/>
      <c r="ES157" s="1713"/>
      <c r="ET157" s="1713"/>
      <c r="EU157" s="1713"/>
      <c r="EV157" s="1713"/>
      <c r="EW157" s="1713"/>
      <c r="EX157" s="1713"/>
      <c r="EY157" s="1713"/>
      <c r="EZ157" s="1713"/>
      <c r="FA157" s="1713"/>
      <c r="FB157" s="1713"/>
      <c r="FC157" s="1713"/>
      <c r="FD157" s="1713"/>
      <c r="FE157" s="1713"/>
      <c r="FF157" s="1713"/>
      <c r="FG157" s="1713"/>
      <c r="FH157" s="1713"/>
      <c r="FI157" s="1713"/>
      <c r="FJ157" s="1713"/>
      <c r="FK157" s="1713"/>
      <c r="FL157" s="1713"/>
      <c r="FM157" s="1713"/>
      <c r="FN157" s="1713"/>
      <c r="FO157" s="1713"/>
      <c r="FP157" s="1713"/>
      <c r="FQ157" s="1713"/>
      <c r="FR157" s="1713"/>
      <c r="FS157" s="1713"/>
    </row>
    <row r="158" spans="3:176" ht="4.5" customHeight="1" x14ac:dyDescent="0.15">
      <c r="C158" s="1680" t="s">
        <v>198</v>
      </c>
      <c r="D158" s="1680"/>
      <c r="E158" s="7"/>
      <c r="F158" s="12"/>
      <c r="G158" s="1442"/>
      <c r="H158" s="1443"/>
      <c r="I158" s="1443"/>
      <c r="J158" s="1443"/>
      <c r="K158" s="1443"/>
      <c r="L158" s="474"/>
      <c r="M158" s="474"/>
      <c r="N158" s="474"/>
      <c r="O158" s="475"/>
      <c r="P158" s="1447"/>
      <c r="Q158" s="1448"/>
      <c r="R158" s="1448"/>
      <c r="S158" s="1448"/>
      <c r="T158" s="1448"/>
      <c r="U158" s="1448"/>
      <c r="V158" s="1448"/>
      <c r="W158" s="1448"/>
      <c r="X158" s="1448"/>
      <c r="Y158" s="1448"/>
      <c r="Z158" s="1448"/>
      <c r="AA158" s="1449"/>
      <c r="AB158" s="1447"/>
      <c r="AC158" s="1448"/>
      <c r="AD158" s="1448"/>
      <c r="AE158" s="1448"/>
      <c r="AF158" s="1448"/>
      <c r="AG158" s="1448"/>
      <c r="AH158" s="1448"/>
      <c r="AI158" s="1448"/>
      <c r="AJ158" s="1448"/>
      <c r="AK158" s="1448"/>
      <c r="AL158" s="1448"/>
      <c r="AM158" s="1448"/>
      <c r="AN158" s="1449"/>
      <c r="AO158" s="1468"/>
      <c r="AP158" s="1469"/>
      <c r="AQ158" s="1469"/>
      <c r="AR158" s="1469"/>
      <c r="AS158" s="1469"/>
      <c r="AT158" s="1469"/>
      <c r="AU158" s="1469"/>
      <c r="AV158" s="1469"/>
      <c r="AW158" s="1469"/>
      <c r="AX158" s="1469"/>
      <c r="AY158" s="1469"/>
      <c r="AZ158" s="1469"/>
      <c r="BA158" s="1469"/>
      <c r="BB158" s="1469"/>
      <c r="BC158" s="1470"/>
      <c r="BE158" s="1140"/>
      <c r="BF158" s="1141"/>
      <c r="BG158" s="1142"/>
      <c r="BH158" s="1411"/>
      <c r="BI158" s="1412"/>
      <c r="BJ158" s="1412"/>
      <c r="BK158" s="1412"/>
      <c r="BL158" s="1412"/>
      <c r="BM158" s="1412"/>
      <c r="BN158" s="1412"/>
      <c r="BO158" s="1412"/>
      <c r="BP158" s="1412"/>
      <c r="BQ158" s="1412"/>
      <c r="BR158" s="1412"/>
      <c r="BS158" s="1412"/>
      <c r="BT158" s="1412"/>
      <c r="BU158" s="1080"/>
      <c r="BV158" s="1081"/>
      <c r="BW158" s="1082"/>
      <c r="BX158" s="1568"/>
      <c r="BY158" s="1567"/>
      <c r="BZ158" s="1567"/>
      <c r="CA158" s="1567"/>
      <c r="CB158" s="1567"/>
      <c r="CC158" s="1567"/>
      <c r="CD158" s="1567"/>
      <c r="CE158" s="1567"/>
      <c r="CF158" s="1567"/>
      <c r="CG158" s="1567"/>
      <c r="CH158" s="1567"/>
      <c r="CI158" s="642"/>
      <c r="CJ158" s="60"/>
      <c r="CK158" s="1301"/>
      <c r="CL158" s="1302"/>
      <c r="CM158" s="1303"/>
      <c r="CN158" s="1310"/>
      <c r="CO158" s="1311"/>
      <c r="CP158" s="1311"/>
      <c r="CQ158" s="1311"/>
      <c r="CR158" s="1311"/>
      <c r="CS158" s="1312"/>
      <c r="CT158" s="1310"/>
      <c r="CU158" s="1311"/>
      <c r="CV158" s="1312"/>
      <c r="CW158" s="1376"/>
      <c r="CX158" s="1377"/>
      <c r="CY158" s="1377"/>
      <c r="CZ158" s="1377"/>
      <c r="DA158" s="1377"/>
      <c r="DB158" s="1377"/>
      <c r="DC158" s="1377"/>
      <c r="DD158" s="1377"/>
      <c r="DE158" s="1377"/>
      <c r="DF158" s="1377"/>
      <c r="DG158" s="19"/>
      <c r="DH158" s="19"/>
      <c r="DI158" s="1710"/>
      <c r="DJ158" s="828"/>
      <c r="DK158" s="828"/>
      <c r="DL158" s="828"/>
      <c r="DM158" s="828"/>
      <c r="DN158" s="828"/>
      <c r="DO158" s="828"/>
      <c r="DP158" s="828"/>
      <c r="DQ158" s="828"/>
      <c r="DR158" s="828"/>
      <c r="DS158" s="28"/>
      <c r="DT158" s="1679"/>
      <c r="DU158" s="1679"/>
      <c r="DV158" s="1679"/>
      <c r="DW158" s="1679"/>
      <c r="DX158" s="1679"/>
      <c r="DY158" s="1679"/>
      <c r="DZ158" s="1679"/>
      <c r="EA158" s="1679"/>
      <c r="EB158" s="1679"/>
      <c r="EC158" s="1679"/>
      <c r="ED158" s="1679"/>
      <c r="EE158" s="1679"/>
      <c r="EF158" s="1679"/>
      <c r="EG158" s="8"/>
      <c r="EL158" s="1713"/>
      <c r="EM158" s="1713"/>
      <c r="EN158" s="1713"/>
      <c r="EO158" s="1713"/>
      <c r="EP158" s="1713"/>
      <c r="EQ158" s="1713"/>
      <c r="ER158" s="1713"/>
      <c r="ES158" s="1713"/>
      <c r="ET158" s="1713"/>
      <c r="EU158" s="1713"/>
      <c r="EV158" s="1713"/>
      <c r="EW158" s="1713"/>
      <c r="EX158" s="1713"/>
      <c r="EY158" s="1713"/>
      <c r="EZ158" s="1713"/>
      <c r="FA158" s="1713"/>
      <c r="FB158" s="1713"/>
      <c r="FC158" s="1713"/>
      <c r="FD158" s="1713"/>
      <c r="FE158" s="1713"/>
      <c r="FF158" s="1713"/>
      <c r="FG158" s="1713"/>
      <c r="FH158" s="1713"/>
      <c r="FI158" s="1713"/>
      <c r="FJ158" s="1713"/>
      <c r="FK158" s="1713"/>
      <c r="FL158" s="1713"/>
      <c r="FM158" s="1713"/>
      <c r="FN158" s="1713"/>
      <c r="FO158" s="1713"/>
      <c r="FP158" s="1713"/>
      <c r="FQ158" s="1713"/>
      <c r="FR158" s="1713"/>
      <c r="FS158" s="1713"/>
    </row>
    <row r="159" spans="3:176" ht="3" customHeight="1" x14ac:dyDescent="0.15">
      <c r="C159" s="1680"/>
      <c r="D159" s="1680"/>
      <c r="E159" s="7"/>
      <c r="F159" s="12"/>
      <c r="G159" s="1442"/>
      <c r="H159" s="1443"/>
      <c r="I159" s="1443"/>
      <c r="J159" s="1443"/>
      <c r="K159" s="1443"/>
      <c r="L159" s="474"/>
      <c r="M159" s="474"/>
      <c r="N159" s="474"/>
      <c r="O159" s="475"/>
      <c r="P159" s="1415" t="s">
        <v>25</v>
      </c>
      <c r="Q159" s="1416"/>
      <c r="R159" s="1416"/>
      <c r="S159" s="1416"/>
      <c r="T159" s="1416"/>
      <c r="U159" s="1416"/>
      <c r="V159" s="1416"/>
      <c r="W159" s="1416"/>
      <c r="X159" s="1416"/>
      <c r="Y159" s="1416"/>
      <c r="Z159" s="1416"/>
      <c r="AA159" s="1417"/>
      <c r="AB159" s="1424" t="s">
        <v>25</v>
      </c>
      <c r="AC159" s="1425"/>
      <c r="AD159" s="1425"/>
      <c r="AE159" s="1425"/>
      <c r="AF159" s="1425"/>
      <c r="AG159" s="1425"/>
      <c r="AH159" s="1425"/>
      <c r="AI159" s="1425"/>
      <c r="AJ159" s="1425"/>
      <c r="AK159" s="1425"/>
      <c r="AL159" s="1425"/>
      <c r="AM159" s="1425"/>
      <c r="AN159" s="1426"/>
      <c r="AO159" s="1433" t="s">
        <v>25</v>
      </c>
      <c r="AP159" s="1434"/>
      <c r="AQ159" s="1434"/>
      <c r="AR159" s="1434"/>
      <c r="AS159" s="1434"/>
      <c r="AT159" s="1434"/>
      <c r="AU159" s="1434"/>
      <c r="AV159" s="1434"/>
      <c r="AW159" s="1434"/>
      <c r="AX159" s="1434"/>
      <c r="AY159" s="1434"/>
      <c r="AZ159" s="1434"/>
      <c r="BA159" s="1434"/>
      <c r="BB159" s="1434"/>
      <c r="BC159" s="1435"/>
      <c r="BE159" s="1140"/>
      <c r="BF159" s="1141"/>
      <c r="BG159" s="1142"/>
      <c r="BH159" s="1411"/>
      <c r="BI159" s="1412"/>
      <c r="BJ159" s="1412"/>
      <c r="BK159" s="1412"/>
      <c r="BL159" s="1412"/>
      <c r="BM159" s="1412"/>
      <c r="BN159" s="1412"/>
      <c r="BO159" s="1412"/>
      <c r="BP159" s="1412"/>
      <c r="BQ159" s="1412"/>
      <c r="BR159" s="1412"/>
      <c r="BS159" s="1412"/>
      <c r="BT159" s="1412"/>
      <c r="BU159" s="1080"/>
      <c r="BV159" s="1081"/>
      <c r="BW159" s="1082"/>
      <c r="BX159" s="1568"/>
      <c r="BY159" s="1567"/>
      <c r="BZ159" s="1567"/>
      <c r="CA159" s="1567"/>
      <c r="CB159" s="1567"/>
      <c r="CC159" s="1567"/>
      <c r="CD159" s="1567"/>
      <c r="CE159" s="1567"/>
      <c r="CF159" s="1567"/>
      <c r="CG159" s="1567"/>
      <c r="CH159" s="1567"/>
      <c r="CI159" s="642"/>
      <c r="CJ159" s="60"/>
      <c r="CK159" s="1296">
        <v>7</v>
      </c>
      <c r="CL159" s="1297"/>
      <c r="CM159" s="1298"/>
      <c r="CN159" s="1304"/>
      <c r="CO159" s="1305"/>
      <c r="CP159" s="1305"/>
      <c r="CQ159" s="1305"/>
      <c r="CR159" s="1305"/>
      <c r="CS159" s="1306"/>
      <c r="CT159" s="1304"/>
      <c r="CU159" s="1305"/>
      <c r="CV159" s="1306"/>
      <c r="CW159" s="1372" t="str">
        <f>IF(給与!E29="","",給与!E29)</f>
        <v/>
      </c>
      <c r="CX159" s="1373"/>
      <c r="CY159" s="1373"/>
      <c r="CZ159" s="1373"/>
      <c r="DA159" s="1373"/>
      <c r="DB159" s="1373"/>
      <c r="DC159" s="1373"/>
      <c r="DD159" s="1373"/>
      <c r="DE159" s="1373"/>
      <c r="DF159" s="1373"/>
      <c r="DG159" s="20"/>
      <c r="DH159" s="20"/>
      <c r="DI159" s="1710"/>
      <c r="DJ159" s="828"/>
      <c r="DK159" s="828"/>
      <c r="DL159" s="828"/>
      <c r="DM159" s="828"/>
      <c r="DN159" s="828"/>
      <c r="DO159" s="828"/>
      <c r="DP159" s="828"/>
      <c r="DQ159" s="828"/>
      <c r="DR159" s="828"/>
      <c r="DS159" s="28"/>
      <c r="DT159" s="1679"/>
      <c r="DU159" s="1679"/>
      <c r="DV159" s="1679"/>
      <c r="DW159" s="1679"/>
      <c r="DX159" s="1679"/>
      <c r="DY159" s="1679"/>
      <c r="DZ159" s="1679"/>
      <c r="EA159" s="1679"/>
      <c r="EB159" s="1679"/>
      <c r="EC159" s="1679"/>
      <c r="ED159" s="1679"/>
      <c r="EE159" s="1679"/>
      <c r="EF159" s="1679"/>
      <c r="EG159" s="47"/>
      <c r="EL159" s="1713"/>
      <c r="EM159" s="1713"/>
      <c r="EN159" s="1713"/>
      <c r="EO159" s="1713"/>
      <c r="EP159" s="1713"/>
      <c r="EQ159" s="1713"/>
      <c r="ER159" s="1713"/>
      <c r="ES159" s="1713"/>
      <c r="ET159" s="1713"/>
      <c r="EU159" s="1713"/>
      <c r="EV159" s="1713"/>
      <c r="EW159" s="1713"/>
      <c r="EX159" s="1713"/>
      <c r="EY159" s="1713"/>
      <c r="EZ159" s="1713"/>
      <c r="FA159" s="1713"/>
      <c r="FB159" s="1713"/>
      <c r="FC159" s="1713"/>
      <c r="FD159" s="1713"/>
      <c r="FE159" s="1713"/>
      <c r="FF159" s="1713"/>
      <c r="FG159" s="1713"/>
      <c r="FH159" s="1713"/>
      <c r="FI159" s="1713"/>
      <c r="FJ159" s="1713"/>
      <c r="FK159" s="1713"/>
      <c r="FL159" s="1713"/>
      <c r="FM159" s="1713"/>
      <c r="FN159" s="1713"/>
      <c r="FO159" s="1713"/>
      <c r="FP159" s="1713"/>
      <c r="FQ159" s="1713"/>
      <c r="FR159" s="1713"/>
      <c r="FS159" s="1713"/>
    </row>
    <row r="160" spans="3:176" ht="4.3499999999999996" customHeight="1" x14ac:dyDescent="0.15">
      <c r="C160" s="1680"/>
      <c r="D160" s="1680"/>
      <c r="E160" s="7"/>
      <c r="F160" s="12"/>
      <c r="G160" s="1442"/>
      <c r="H160" s="1443"/>
      <c r="I160" s="1443"/>
      <c r="J160" s="1443"/>
      <c r="K160" s="1443"/>
      <c r="L160" s="474"/>
      <c r="M160" s="474"/>
      <c r="N160" s="474"/>
      <c r="O160" s="475"/>
      <c r="P160" s="1418"/>
      <c r="Q160" s="1419"/>
      <c r="R160" s="1419"/>
      <c r="S160" s="1419"/>
      <c r="T160" s="1419"/>
      <c r="U160" s="1419"/>
      <c r="V160" s="1419"/>
      <c r="W160" s="1419"/>
      <c r="X160" s="1419"/>
      <c r="Y160" s="1419"/>
      <c r="Z160" s="1419"/>
      <c r="AA160" s="1420"/>
      <c r="AB160" s="1427"/>
      <c r="AC160" s="1428"/>
      <c r="AD160" s="1428"/>
      <c r="AE160" s="1428"/>
      <c r="AF160" s="1428"/>
      <c r="AG160" s="1428"/>
      <c r="AH160" s="1428"/>
      <c r="AI160" s="1428"/>
      <c r="AJ160" s="1428"/>
      <c r="AK160" s="1428"/>
      <c r="AL160" s="1428"/>
      <c r="AM160" s="1428"/>
      <c r="AN160" s="1429"/>
      <c r="AO160" s="1436"/>
      <c r="AP160" s="1437"/>
      <c r="AQ160" s="1437"/>
      <c r="AR160" s="1437"/>
      <c r="AS160" s="1437"/>
      <c r="AT160" s="1437"/>
      <c r="AU160" s="1437"/>
      <c r="AV160" s="1437"/>
      <c r="AW160" s="1437"/>
      <c r="AX160" s="1437"/>
      <c r="AY160" s="1437"/>
      <c r="AZ160" s="1437"/>
      <c r="BA160" s="1437"/>
      <c r="BB160" s="1437"/>
      <c r="BC160" s="1438"/>
      <c r="BE160" s="1140"/>
      <c r="BF160" s="1141"/>
      <c r="BG160" s="1142"/>
      <c r="BH160" s="1488" t="s">
        <v>176</v>
      </c>
      <c r="BI160" s="1489"/>
      <c r="BJ160" s="1489"/>
      <c r="BK160" s="1489"/>
      <c r="BL160" s="1489"/>
      <c r="BM160" s="1489"/>
      <c r="BN160" s="1489"/>
      <c r="BO160" s="1489"/>
      <c r="BP160" s="1489"/>
      <c r="BQ160" s="1489"/>
      <c r="BR160" s="1489"/>
      <c r="BS160" s="1489"/>
      <c r="BT160" s="1489"/>
      <c r="BU160" s="1490" t="s">
        <v>156</v>
      </c>
      <c r="BV160" s="1491"/>
      <c r="BW160" s="1492"/>
      <c r="BX160" s="1664" t="str">
        <f>IF(N(本人控除!E17)+N(本人控除!F22)=0,"",N(本人控除!E17)+N(本人控除!F22))</f>
        <v/>
      </c>
      <c r="BY160" s="1567"/>
      <c r="BZ160" s="1567"/>
      <c r="CA160" s="1567"/>
      <c r="CB160" s="1567"/>
      <c r="CC160" s="1567"/>
      <c r="CD160" s="1567"/>
      <c r="CE160" s="1567"/>
      <c r="CF160" s="1567"/>
      <c r="CG160" s="1567"/>
      <c r="CH160" s="1567"/>
      <c r="CI160" s="642"/>
      <c r="CJ160" s="60"/>
      <c r="CK160" s="1299"/>
      <c r="CL160" s="1048"/>
      <c r="CM160" s="1300"/>
      <c r="CN160" s="1307"/>
      <c r="CO160" s="1308"/>
      <c r="CP160" s="1308"/>
      <c r="CQ160" s="1308"/>
      <c r="CR160" s="1308"/>
      <c r="CS160" s="1309"/>
      <c r="CT160" s="1307"/>
      <c r="CU160" s="1308"/>
      <c r="CV160" s="1309"/>
      <c r="CW160" s="1374"/>
      <c r="CX160" s="1375"/>
      <c r="CY160" s="1375"/>
      <c r="CZ160" s="1375"/>
      <c r="DA160" s="1375"/>
      <c r="DB160" s="1375"/>
      <c r="DC160" s="1375"/>
      <c r="DD160" s="1375"/>
      <c r="DE160" s="1375"/>
      <c r="DF160" s="1375"/>
      <c r="DG160" s="18"/>
      <c r="DH160" s="18"/>
      <c r="DI160" s="1710"/>
      <c r="DJ160" s="828"/>
      <c r="DK160" s="828"/>
      <c r="DL160" s="828"/>
      <c r="DM160" s="828"/>
      <c r="DN160" s="828"/>
      <c r="DO160" s="828"/>
      <c r="DP160" s="828"/>
      <c r="DQ160" s="828"/>
      <c r="DR160" s="828"/>
      <c r="DS160" s="28"/>
      <c r="DT160" s="1679"/>
      <c r="DU160" s="1679"/>
      <c r="DV160" s="1679"/>
      <c r="DW160" s="1679"/>
      <c r="DX160" s="1679"/>
      <c r="DY160" s="1679"/>
      <c r="DZ160" s="1679"/>
      <c r="EA160" s="1679"/>
      <c r="EB160" s="1679"/>
      <c r="EC160" s="1679"/>
      <c r="ED160" s="1679"/>
      <c r="EE160" s="1679"/>
      <c r="EF160" s="1679"/>
      <c r="EG160" s="47"/>
      <c r="EL160" s="1713"/>
      <c r="EM160" s="1713"/>
      <c r="EN160" s="1713"/>
      <c r="EO160" s="1713"/>
      <c r="EP160" s="1713"/>
      <c r="EQ160" s="1713"/>
      <c r="ER160" s="1713"/>
      <c r="ES160" s="1713"/>
      <c r="ET160" s="1713"/>
      <c r="EU160" s="1713"/>
      <c r="EV160" s="1713"/>
      <c r="EW160" s="1713"/>
      <c r="EX160" s="1713"/>
      <c r="EY160" s="1713"/>
      <c r="EZ160" s="1713"/>
      <c r="FA160" s="1713"/>
      <c r="FB160" s="1713"/>
      <c r="FC160" s="1713"/>
      <c r="FD160" s="1713"/>
      <c r="FE160" s="1713"/>
      <c r="FF160" s="1713"/>
      <c r="FG160" s="1713"/>
      <c r="FH160" s="1713"/>
      <c r="FI160" s="1713"/>
      <c r="FJ160" s="1713"/>
      <c r="FK160" s="1713"/>
      <c r="FL160" s="1713"/>
      <c r="FM160" s="1713"/>
      <c r="FN160" s="1713"/>
      <c r="FO160" s="1713"/>
      <c r="FP160" s="1713"/>
      <c r="FQ160" s="1713"/>
      <c r="FR160" s="1713"/>
      <c r="FS160" s="1713"/>
    </row>
    <row r="161" spans="3:175" ht="4.3499999999999996" customHeight="1" x14ac:dyDescent="0.15">
      <c r="C161" s="1680"/>
      <c r="D161" s="1680"/>
      <c r="E161" s="7"/>
      <c r="F161" s="12"/>
      <c r="G161" s="1582" t="s">
        <v>98</v>
      </c>
      <c r="H161" s="1583"/>
      <c r="I161" s="1583"/>
      <c r="J161" s="1583"/>
      <c r="K161" s="1583"/>
      <c r="L161" s="1583"/>
      <c r="M161" s="1583"/>
      <c r="N161" s="1583"/>
      <c r="O161" s="1584"/>
      <c r="P161" s="1421"/>
      <c r="Q161" s="1422"/>
      <c r="R161" s="1422"/>
      <c r="S161" s="1422"/>
      <c r="T161" s="1422"/>
      <c r="U161" s="1422"/>
      <c r="V161" s="1422"/>
      <c r="W161" s="1422"/>
      <c r="X161" s="1422"/>
      <c r="Y161" s="1422"/>
      <c r="Z161" s="1422"/>
      <c r="AA161" s="1423"/>
      <c r="AB161" s="1430"/>
      <c r="AC161" s="1431"/>
      <c r="AD161" s="1431"/>
      <c r="AE161" s="1431"/>
      <c r="AF161" s="1431"/>
      <c r="AG161" s="1431"/>
      <c r="AH161" s="1431"/>
      <c r="AI161" s="1431"/>
      <c r="AJ161" s="1431"/>
      <c r="AK161" s="1431"/>
      <c r="AL161" s="1431"/>
      <c r="AM161" s="1431"/>
      <c r="AN161" s="1432"/>
      <c r="AO161" s="1439"/>
      <c r="AP161" s="1440"/>
      <c r="AQ161" s="1440"/>
      <c r="AR161" s="1440"/>
      <c r="AS161" s="1440"/>
      <c r="AT161" s="1440"/>
      <c r="AU161" s="1440"/>
      <c r="AV161" s="1440"/>
      <c r="AW161" s="1440"/>
      <c r="AX161" s="1440"/>
      <c r="AY161" s="1440"/>
      <c r="AZ161" s="1440"/>
      <c r="BA161" s="1440"/>
      <c r="BB161" s="1440"/>
      <c r="BC161" s="1441"/>
      <c r="BE161" s="1140"/>
      <c r="BF161" s="1141"/>
      <c r="BG161" s="1142"/>
      <c r="BH161" s="1488"/>
      <c r="BI161" s="1489"/>
      <c r="BJ161" s="1489"/>
      <c r="BK161" s="1489"/>
      <c r="BL161" s="1489"/>
      <c r="BM161" s="1489"/>
      <c r="BN161" s="1489"/>
      <c r="BO161" s="1489"/>
      <c r="BP161" s="1489"/>
      <c r="BQ161" s="1489"/>
      <c r="BR161" s="1489"/>
      <c r="BS161" s="1489"/>
      <c r="BT161" s="1489"/>
      <c r="BU161" s="1493"/>
      <c r="BV161" s="1494"/>
      <c r="BW161" s="1495"/>
      <c r="BX161" s="1568"/>
      <c r="BY161" s="1567"/>
      <c r="BZ161" s="1567"/>
      <c r="CA161" s="1567"/>
      <c r="CB161" s="1567"/>
      <c r="CC161" s="1567"/>
      <c r="CD161" s="1567"/>
      <c r="CE161" s="1567"/>
      <c r="CF161" s="1567"/>
      <c r="CG161" s="1567"/>
      <c r="CH161" s="1567"/>
      <c r="CI161" s="642"/>
      <c r="CJ161" s="60"/>
      <c r="CK161" s="1299"/>
      <c r="CL161" s="1048"/>
      <c r="CM161" s="1300"/>
      <c r="CN161" s="1307"/>
      <c r="CO161" s="1308"/>
      <c r="CP161" s="1308"/>
      <c r="CQ161" s="1308"/>
      <c r="CR161" s="1308"/>
      <c r="CS161" s="1309"/>
      <c r="CT161" s="1307"/>
      <c r="CU161" s="1308"/>
      <c r="CV161" s="1309"/>
      <c r="CW161" s="1374"/>
      <c r="CX161" s="1375"/>
      <c r="CY161" s="1375"/>
      <c r="CZ161" s="1375"/>
      <c r="DA161" s="1375"/>
      <c r="DB161" s="1375"/>
      <c r="DC161" s="1375"/>
      <c r="DD161" s="1375"/>
      <c r="DE161" s="1375"/>
      <c r="DF161" s="1375"/>
      <c r="DG161" s="18"/>
      <c r="DH161" s="18"/>
      <c r="DI161" s="1710"/>
      <c r="DJ161" s="828"/>
      <c r="DK161" s="828"/>
      <c r="DL161" s="828"/>
      <c r="DM161" s="828"/>
      <c r="DN161" s="828"/>
      <c r="DO161" s="828"/>
      <c r="DP161" s="828"/>
      <c r="DQ161" s="828"/>
      <c r="DR161" s="828"/>
      <c r="DS161" s="28"/>
      <c r="DT161" s="1679"/>
      <c r="DU161" s="1679"/>
      <c r="DV161" s="1679"/>
      <c r="DW161" s="1679"/>
      <c r="DX161" s="1679"/>
      <c r="DY161" s="1679"/>
      <c r="DZ161" s="1679"/>
      <c r="EA161" s="1679"/>
      <c r="EB161" s="1679"/>
      <c r="EC161" s="1679"/>
      <c r="ED161" s="1679"/>
      <c r="EE161" s="1679"/>
      <c r="EF161" s="1679"/>
      <c r="EG161" s="47"/>
      <c r="EL161" s="1713"/>
      <c r="EM161" s="1713"/>
      <c r="EN161" s="1713"/>
      <c r="EO161" s="1713"/>
      <c r="EP161" s="1713"/>
      <c r="EQ161" s="1713"/>
      <c r="ER161" s="1713"/>
      <c r="ES161" s="1713"/>
      <c r="ET161" s="1713"/>
      <c r="EU161" s="1713"/>
      <c r="EV161" s="1713"/>
      <c r="EW161" s="1713"/>
      <c r="EX161" s="1713"/>
      <c r="EY161" s="1713"/>
      <c r="EZ161" s="1713"/>
      <c r="FA161" s="1713"/>
      <c r="FB161" s="1713"/>
      <c r="FC161" s="1713"/>
      <c r="FD161" s="1713"/>
      <c r="FE161" s="1713"/>
      <c r="FF161" s="1713"/>
      <c r="FG161" s="1713"/>
      <c r="FH161" s="1713"/>
      <c r="FI161" s="1713"/>
      <c r="FJ161" s="1713"/>
      <c r="FK161" s="1713"/>
      <c r="FL161" s="1713"/>
      <c r="FM161" s="1713"/>
      <c r="FN161" s="1713"/>
      <c r="FO161" s="1713"/>
      <c r="FP161" s="1713"/>
      <c r="FQ161" s="1713"/>
      <c r="FR161" s="1713"/>
      <c r="FS161" s="1713"/>
    </row>
    <row r="162" spans="3:175" ht="6.75" customHeight="1" x14ac:dyDescent="0.15">
      <c r="C162" s="1680"/>
      <c r="D162" s="1680"/>
      <c r="E162" s="7"/>
      <c r="F162" s="12"/>
      <c r="G162" s="1582"/>
      <c r="H162" s="1583"/>
      <c r="I162" s="1583"/>
      <c r="J162" s="1583"/>
      <c r="K162" s="1583"/>
      <c r="L162" s="1583"/>
      <c r="M162" s="1583"/>
      <c r="N162" s="1583"/>
      <c r="O162" s="1584"/>
      <c r="P162" s="1665" t="s">
        <v>105</v>
      </c>
      <c r="Q162" s="1666"/>
      <c r="R162" s="1666"/>
      <c r="S162" s="1666"/>
      <c r="T162" s="1666"/>
      <c r="U162" s="1666"/>
      <c r="V162" s="1666"/>
      <c r="W162" s="1666"/>
      <c r="X162" s="1666"/>
      <c r="Y162" s="1666"/>
      <c r="Z162" s="1666"/>
      <c r="AA162" s="1667"/>
      <c r="AB162" s="1674" t="s">
        <v>108</v>
      </c>
      <c r="AC162" s="1675"/>
      <c r="AD162" s="1675"/>
      <c r="AE162" s="1675"/>
      <c r="AF162" s="1675"/>
      <c r="AG162" s="1675"/>
      <c r="AH162" s="1675"/>
      <c r="AI162" s="1675"/>
      <c r="AJ162" s="1675"/>
      <c r="AK162" s="1675"/>
      <c r="AL162" s="1675"/>
      <c r="AM162" s="1675"/>
      <c r="AN162" s="1676"/>
      <c r="AO162" s="1674" t="s">
        <v>103</v>
      </c>
      <c r="AP162" s="1675"/>
      <c r="AQ162" s="1675"/>
      <c r="AR162" s="1675"/>
      <c r="AS162" s="1675"/>
      <c r="AT162" s="1675"/>
      <c r="AU162" s="1675"/>
      <c r="AV162" s="1675"/>
      <c r="AW162" s="1675"/>
      <c r="AX162" s="1675"/>
      <c r="AY162" s="1675"/>
      <c r="AZ162" s="1675"/>
      <c r="BA162" s="1675"/>
      <c r="BB162" s="1675"/>
      <c r="BC162" s="1678"/>
      <c r="BE162" s="1140"/>
      <c r="BF162" s="1141"/>
      <c r="BG162" s="1142"/>
      <c r="BH162" s="1488"/>
      <c r="BI162" s="1489"/>
      <c r="BJ162" s="1489"/>
      <c r="BK162" s="1489"/>
      <c r="BL162" s="1489"/>
      <c r="BM162" s="1489"/>
      <c r="BN162" s="1489"/>
      <c r="BO162" s="1489"/>
      <c r="BP162" s="1489"/>
      <c r="BQ162" s="1489"/>
      <c r="BR162" s="1489"/>
      <c r="BS162" s="1489"/>
      <c r="BT162" s="1489"/>
      <c r="BU162" s="1668" t="s">
        <v>123</v>
      </c>
      <c r="BV162" s="1669"/>
      <c r="BW162" s="1670"/>
      <c r="BX162" s="1568"/>
      <c r="BY162" s="1567"/>
      <c r="BZ162" s="1567"/>
      <c r="CA162" s="1567"/>
      <c r="CB162" s="1567"/>
      <c r="CC162" s="1567"/>
      <c r="CD162" s="1567"/>
      <c r="CE162" s="1567"/>
      <c r="CF162" s="1567"/>
      <c r="CG162" s="1567"/>
      <c r="CH162" s="1567"/>
      <c r="CI162" s="642"/>
      <c r="CJ162" s="60"/>
      <c r="CK162" s="1299"/>
      <c r="CL162" s="1048"/>
      <c r="CM162" s="1300"/>
      <c r="CN162" s="1307"/>
      <c r="CO162" s="1308"/>
      <c r="CP162" s="1308"/>
      <c r="CQ162" s="1308"/>
      <c r="CR162" s="1308"/>
      <c r="CS162" s="1309"/>
      <c r="CT162" s="1307"/>
      <c r="CU162" s="1308"/>
      <c r="CV162" s="1309"/>
      <c r="CW162" s="1374"/>
      <c r="CX162" s="1375"/>
      <c r="CY162" s="1375"/>
      <c r="CZ162" s="1375"/>
      <c r="DA162" s="1375"/>
      <c r="DB162" s="1375"/>
      <c r="DC162" s="1375"/>
      <c r="DD162" s="1375"/>
      <c r="DE162" s="1375"/>
      <c r="DF162" s="1375"/>
      <c r="DG162" s="18"/>
      <c r="DH162" s="18"/>
      <c r="DI162" s="1710"/>
      <c r="DJ162" s="828"/>
      <c r="DK162" s="828"/>
      <c r="DL162" s="828"/>
      <c r="DM162" s="828"/>
      <c r="DN162" s="828"/>
      <c r="DO162" s="828"/>
      <c r="DP162" s="828"/>
      <c r="DQ162" s="828"/>
      <c r="DR162" s="828"/>
      <c r="DS162" s="70"/>
      <c r="DT162" s="1679"/>
      <c r="DU162" s="1679"/>
      <c r="DV162" s="1679"/>
      <c r="DW162" s="1679"/>
      <c r="DX162" s="1679"/>
      <c r="DY162" s="1679"/>
      <c r="DZ162" s="1679"/>
      <c r="EA162" s="1679"/>
      <c r="EB162" s="1679"/>
      <c r="EC162" s="1679"/>
      <c r="ED162" s="1679"/>
      <c r="EE162" s="1679"/>
      <c r="EF162" s="1679"/>
      <c r="EG162" s="47"/>
      <c r="EL162" s="1713"/>
      <c r="EM162" s="1713"/>
      <c r="EN162" s="1713"/>
      <c r="EO162" s="1713"/>
      <c r="EP162" s="1713"/>
      <c r="EQ162" s="1713"/>
      <c r="ER162" s="1713"/>
      <c r="ES162" s="1713"/>
      <c r="ET162" s="1713"/>
      <c r="EU162" s="1713"/>
      <c r="EV162" s="1713"/>
      <c r="EW162" s="1713"/>
      <c r="EX162" s="1713"/>
      <c r="EY162" s="1713"/>
      <c r="EZ162" s="1713"/>
      <c r="FA162" s="1713"/>
      <c r="FB162" s="1713"/>
      <c r="FC162" s="1713"/>
      <c r="FD162" s="1713"/>
      <c r="FE162" s="1713"/>
      <c r="FF162" s="1713"/>
      <c r="FG162" s="1713"/>
      <c r="FH162" s="1713"/>
      <c r="FI162" s="1713"/>
      <c r="FJ162" s="1713"/>
      <c r="FK162" s="1713"/>
      <c r="FL162" s="1713"/>
      <c r="FM162" s="1713"/>
      <c r="FN162" s="1713"/>
      <c r="FO162" s="1713"/>
      <c r="FP162" s="1713"/>
      <c r="FQ162" s="1713"/>
      <c r="FR162" s="1713"/>
      <c r="FS162" s="1713"/>
    </row>
    <row r="163" spans="3:175" ht="4.3499999999999996" customHeight="1" thickBot="1" x14ac:dyDescent="0.2">
      <c r="C163" s="1680"/>
      <c r="D163" s="1680"/>
      <c r="E163" s="7"/>
      <c r="F163" s="12"/>
      <c r="G163" s="1582"/>
      <c r="H163" s="1583"/>
      <c r="I163" s="1583"/>
      <c r="J163" s="1583"/>
      <c r="K163" s="1583"/>
      <c r="L163" s="1583"/>
      <c r="M163" s="1583"/>
      <c r="N163" s="1583"/>
      <c r="O163" s="1584"/>
      <c r="P163" s="1447"/>
      <c r="Q163" s="1448"/>
      <c r="R163" s="1448"/>
      <c r="S163" s="1448"/>
      <c r="T163" s="1448"/>
      <c r="U163" s="1448"/>
      <c r="V163" s="1448"/>
      <c r="W163" s="1448"/>
      <c r="X163" s="1448"/>
      <c r="Y163" s="1448"/>
      <c r="Z163" s="1448"/>
      <c r="AA163" s="1449"/>
      <c r="AB163" s="1468"/>
      <c r="AC163" s="1469"/>
      <c r="AD163" s="1469"/>
      <c r="AE163" s="1469"/>
      <c r="AF163" s="1469"/>
      <c r="AG163" s="1469"/>
      <c r="AH163" s="1469"/>
      <c r="AI163" s="1469"/>
      <c r="AJ163" s="1469"/>
      <c r="AK163" s="1469"/>
      <c r="AL163" s="1469"/>
      <c r="AM163" s="1469"/>
      <c r="AN163" s="1677"/>
      <c r="AO163" s="1468"/>
      <c r="AP163" s="1469"/>
      <c r="AQ163" s="1469"/>
      <c r="AR163" s="1469"/>
      <c r="AS163" s="1469"/>
      <c r="AT163" s="1469"/>
      <c r="AU163" s="1469"/>
      <c r="AV163" s="1469"/>
      <c r="AW163" s="1469"/>
      <c r="AX163" s="1469"/>
      <c r="AY163" s="1469"/>
      <c r="AZ163" s="1469"/>
      <c r="BA163" s="1469"/>
      <c r="BB163" s="1469"/>
      <c r="BC163" s="1470"/>
      <c r="BE163" s="1140"/>
      <c r="BF163" s="1141"/>
      <c r="BG163" s="1142"/>
      <c r="BH163" s="1488"/>
      <c r="BI163" s="1489"/>
      <c r="BJ163" s="1489"/>
      <c r="BK163" s="1489"/>
      <c r="BL163" s="1489"/>
      <c r="BM163" s="1489"/>
      <c r="BN163" s="1489"/>
      <c r="BO163" s="1489"/>
      <c r="BP163" s="1489"/>
      <c r="BQ163" s="1489"/>
      <c r="BR163" s="1489"/>
      <c r="BS163" s="1489"/>
      <c r="BT163" s="1489"/>
      <c r="BU163" s="1671"/>
      <c r="BV163" s="1672"/>
      <c r="BW163" s="1673"/>
      <c r="BX163" s="1568"/>
      <c r="BY163" s="1567"/>
      <c r="BZ163" s="1567"/>
      <c r="CA163" s="1567"/>
      <c r="CB163" s="1567"/>
      <c r="CC163" s="1567"/>
      <c r="CD163" s="1567"/>
      <c r="CE163" s="1567"/>
      <c r="CF163" s="1567"/>
      <c r="CG163" s="1567"/>
      <c r="CH163" s="1567"/>
      <c r="CI163" s="642"/>
      <c r="CJ163" s="60"/>
      <c r="CK163" s="1301"/>
      <c r="CL163" s="1302"/>
      <c r="CM163" s="1303"/>
      <c r="CN163" s="1310"/>
      <c r="CO163" s="1311"/>
      <c r="CP163" s="1311"/>
      <c r="CQ163" s="1311"/>
      <c r="CR163" s="1311"/>
      <c r="CS163" s="1312"/>
      <c r="CT163" s="1310"/>
      <c r="CU163" s="1311"/>
      <c r="CV163" s="1312"/>
      <c r="CW163" s="1376"/>
      <c r="CX163" s="1377"/>
      <c r="CY163" s="1377"/>
      <c r="CZ163" s="1377"/>
      <c r="DA163" s="1377"/>
      <c r="DB163" s="1377"/>
      <c r="DC163" s="1377"/>
      <c r="DD163" s="1377"/>
      <c r="DE163" s="1377"/>
      <c r="DF163" s="1377"/>
      <c r="DG163" s="19"/>
      <c r="DH163" s="19"/>
      <c r="DI163" s="1711"/>
      <c r="DJ163" s="1712"/>
      <c r="DK163" s="1712"/>
      <c r="DL163" s="1712"/>
      <c r="DM163" s="1712"/>
      <c r="DN163" s="1712"/>
      <c r="DO163" s="1712"/>
      <c r="DP163" s="1712"/>
      <c r="DQ163" s="1712"/>
      <c r="DR163" s="1712"/>
      <c r="DS163" s="71"/>
      <c r="DT163" s="72"/>
      <c r="DU163" s="75"/>
      <c r="DV163" s="75"/>
      <c r="DW163" s="75"/>
      <c r="DX163" s="75"/>
      <c r="DY163" s="75"/>
      <c r="DZ163" s="75"/>
      <c r="EA163" s="75"/>
      <c r="EB163" s="75"/>
      <c r="EC163" s="75"/>
      <c r="ED163" s="75"/>
      <c r="EE163" s="75"/>
      <c r="EF163" s="75"/>
      <c r="EG163" s="79"/>
      <c r="EL163" s="1713"/>
      <c r="EM163" s="1713"/>
      <c r="EN163" s="1713"/>
      <c r="EO163" s="1713"/>
      <c r="EP163" s="1713"/>
      <c r="EQ163" s="1713"/>
      <c r="ER163" s="1713"/>
      <c r="ES163" s="1713"/>
      <c r="ET163" s="1713"/>
      <c r="EU163" s="1713"/>
      <c r="EV163" s="1713"/>
      <c r="EW163" s="1713"/>
      <c r="EX163" s="1713"/>
      <c r="EY163" s="1713"/>
      <c r="EZ163" s="1713"/>
      <c r="FA163" s="1713"/>
      <c r="FB163" s="1713"/>
      <c r="FC163" s="1713"/>
      <c r="FD163" s="1713"/>
      <c r="FE163" s="1713"/>
      <c r="FF163" s="1713"/>
      <c r="FG163" s="1713"/>
      <c r="FH163" s="1713"/>
      <c r="FI163" s="1713"/>
      <c r="FJ163" s="1713"/>
      <c r="FK163" s="1713"/>
      <c r="FL163" s="1713"/>
      <c r="FM163" s="1713"/>
      <c r="FN163" s="1713"/>
      <c r="FO163" s="1713"/>
      <c r="FP163" s="1713"/>
      <c r="FQ163" s="1713"/>
      <c r="FR163" s="1713"/>
      <c r="FS163" s="1713"/>
    </row>
    <row r="164" spans="3:175" ht="2.25" customHeight="1" x14ac:dyDescent="0.15">
      <c r="C164" s="1680"/>
      <c r="D164" s="1680"/>
      <c r="E164" s="7"/>
      <c r="F164" s="12"/>
      <c r="G164" s="1582"/>
      <c r="H164" s="1583"/>
      <c r="I164" s="1583"/>
      <c r="J164" s="1583"/>
      <c r="K164" s="1583"/>
      <c r="L164" s="1583"/>
      <c r="M164" s="1583"/>
      <c r="N164" s="1583"/>
      <c r="O164" s="1584"/>
      <c r="P164" s="1506"/>
      <c r="Q164" s="1507"/>
      <c r="R164" s="1507"/>
      <c r="S164" s="1507"/>
      <c r="T164" s="1507"/>
      <c r="U164" s="1507"/>
      <c r="V164" s="1507"/>
      <c r="W164" s="1507"/>
      <c r="X164" s="1507"/>
      <c r="Y164" s="1507"/>
      <c r="Z164" s="1500" t="s">
        <v>26</v>
      </c>
      <c r="AA164" s="1501"/>
      <c r="AB164" s="1506"/>
      <c r="AC164" s="1507"/>
      <c r="AD164" s="1507"/>
      <c r="AE164" s="1507"/>
      <c r="AF164" s="1507"/>
      <c r="AG164" s="1507"/>
      <c r="AH164" s="1507"/>
      <c r="AI164" s="1507"/>
      <c r="AJ164" s="1507"/>
      <c r="AK164" s="1507"/>
      <c r="AL164" s="1507"/>
      <c r="AM164" s="1500" t="s">
        <v>26</v>
      </c>
      <c r="AN164" s="1501"/>
      <c r="AO164" s="1506"/>
      <c r="AP164" s="1507"/>
      <c r="AQ164" s="1507"/>
      <c r="AR164" s="1507"/>
      <c r="AS164" s="1507"/>
      <c r="AT164" s="1507"/>
      <c r="AU164" s="1507"/>
      <c r="AV164" s="1507"/>
      <c r="AW164" s="1507"/>
      <c r="AX164" s="1507"/>
      <c r="AY164" s="1507"/>
      <c r="AZ164" s="1507"/>
      <c r="BA164" s="1507"/>
      <c r="BB164" s="1507"/>
      <c r="BC164" s="1512" t="s">
        <v>26</v>
      </c>
      <c r="BE164" s="1140"/>
      <c r="BF164" s="1141"/>
      <c r="BG164" s="1142"/>
      <c r="BH164" s="1411" t="s">
        <v>30</v>
      </c>
      <c r="BI164" s="1412"/>
      <c r="BJ164" s="1412"/>
      <c r="BK164" s="1412"/>
      <c r="BL164" s="1412"/>
      <c r="BM164" s="1412"/>
      <c r="BN164" s="1412"/>
      <c r="BO164" s="1412"/>
      <c r="BP164" s="1412"/>
      <c r="BQ164" s="1412"/>
      <c r="BR164" s="1412"/>
      <c r="BS164" s="1412"/>
      <c r="BT164" s="1412"/>
      <c r="BU164" s="1515" t="s">
        <v>184</v>
      </c>
      <c r="BV164" s="1516"/>
      <c r="BW164" s="1517"/>
      <c r="BX164" s="1566" t="str">
        <f>IF(('配偶者（特別）控除'!K19+'配偶者（特別）控除'!K20)=0,"",('配偶者（特別）控除'!K19+'配偶者（特別）控除'!K20))</f>
        <v/>
      </c>
      <c r="BY164" s="1567"/>
      <c r="BZ164" s="1567"/>
      <c r="CA164" s="1567"/>
      <c r="CB164" s="1567"/>
      <c r="CC164" s="1567"/>
      <c r="CD164" s="1567"/>
      <c r="CE164" s="1567"/>
      <c r="CF164" s="1567"/>
      <c r="CG164" s="1567"/>
      <c r="CH164" s="1567"/>
      <c r="CI164" s="642"/>
      <c r="CJ164" s="60"/>
      <c r="CK164" s="1296">
        <v>8</v>
      </c>
      <c r="CL164" s="1297"/>
      <c r="CM164" s="1298"/>
      <c r="CN164" s="1304"/>
      <c r="CO164" s="1305"/>
      <c r="CP164" s="1305"/>
      <c r="CQ164" s="1305"/>
      <c r="CR164" s="1305"/>
      <c r="CS164" s="1306"/>
      <c r="CT164" s="1304"/>
      <c r="CU164" s="1305"/>
      <c r="CV164" s="1306"/>
      <c r="CW164" s="1372" t="str">
        <f>IF(給与!E30="","",給与!E30)</f>
        <v/>
      </c>
      <c r="CX164" s="1373"/>
      <c r="CY164" s="1373"/>
      <c r="CZ164" s="1373"/>
      <c r="DA164" s="1373"/>
      <c r="DB164" s="1373"/>
      <c r="DC164" s="1373"/>
      <c r="DD164" s="1373"/>
      <c r="DE164" s="1373"/>
      <c r="DF164" s="1373"/>
      <c r="DG164" s="20"/>
      <c r="DH164" s="69"/>
      <c r="DI164" s="586" t="s">
        <v>213</v>
      </c>
      <c r="DJ164" s="623"/>
      <c r="DK164" s="623"/>
      <c r="DL164" s="623"/>
      <c r="DM164" s="623"/>
      <c r="DN164" s="623"/>
      <c r="DO164" s="623"/>
      <c r="DP164" s="623"/>
      <c r="DQ164" s="623"/>
      <c r="DR164" s="587"/>
      <c r="DS164" s="572"/>
      <c r="DT164" s="572"/>
      <c r="DU164" s="572"/>
      <c r="DV164" s="572"/>
      <c r="DW164" s="572"/>
      <c r="DX164" s="572"/>
      <c r="DY164" s="572"/>
      <c r="DZ164" s="572"/>
      <c r="EA164" s="572"/>
      <c r="EB164" s="572"/>
      <c r="EC164" s="572"/>
      <c r="ED164" s="572"/>
      <c r="EE164" s="572"/>
      <c r="EF164" s="572"/>
      <c r="EG164" s="1628"/>
      <c r="EL164" s="1713"/>
      <c r="EM164" s="1713"/>
      <c r="EN164" s="1713"/>
      <c r="EO164" s="1713"/>
      <c r="EP164" s="1713"/>
      <c r="EQ164" s="1713"/>
      <c r="ER164" s="1713"/>
      <c r="ES164" s="1713"/>
      <c r="ET164" s="1713"/>
      <c r="EU164" s="1713"/>
      <c r="EV164" s="1713"/>
      <c r="EW164" s="1713"/>
      <c r="EX164" s="1713"/>
      <c r="EY164" s="1713"/>
      <c r="EZ164" s="1713"/>
      <c r="FA164" s="1713"/>
      <c r="FB164" s="1713"/>
      <c r="FC164" s="1713"/>
      <c r="FD164" s="1713"/>
      <c r="FE164" s="1713"/>
      <c r="FF164" s="1713"/>
      <c r="FG164" s="1713"/>
      <c r="FH164" s="1713"/>
      <c r="FI164" s="1713"/>
      <c r="FJ164" s="1713"/>
      <c r="FK164" s="1713"/>
      <c r="FL164" s="1713"/>
      <c r="FM164" s="1713"/>
      <c r="FN164" s="1713"/>
      <c r="FO164" s="1713"/>
      <c r="FP164" s="1713"/>
      <c r="FQ164" s="1713"/>
      <c r="FR164" s="1713"/>
      <c r="FS164" s="1713"/>
    </row>
    <row r="165" spans="3:175" ht="4.3499999999999996" customHeight="1" x14ac:dyDescent="0.15">
      <c r="C165" s="1680"/>
      <c r="D165" s="1680"/>
      <c r="E165" s="7"/>
      <c r="F165" s="12"/>
      <c r="G165" s="1582"/>
      <c r="H165" s="1583"/>
      <c r="I165" s="1583"/>
      <c r="J165" s="1583"/>
      <c r="K165" s="1583"/>
      <c r="L165" s="1583"/>
      <c r="M165" s="1583"/>
      <c r="N165" s="1583"/>
      <c r="O165" s="1584"/>
      <c r="P165" s="1508"/>
      <c r="Q165" s="1509"/>
      <c r="R165" s="1509"/>
      <c r="S165" s="1509"/>
      <c r="T165" s="1509"/>
      <c r="U165" s="1509"/>
      <c r="V165" s="1509"/>
      <c r="W165" s="1509"/>
      <c r="X165" s="1509"/>
      <c r="Y165" s="1509"/>
      <c r="Z165" s="1502"/>
      <c r="AA165" s="1503"/>
      <c r="AB165" s="1508"/>
      <c r="AC165" s="1509"/>
      <c r="AD165" s="1509"/>
      <c r="AE165" s="1509"/>
      <c r="AF165" s="1509"/>
      <c r="AG165" s="1509"/>
      <c r="AH165" s="1509"/>
      <c r="AI165" s="1509"/>
      <c r="AJ165" s="1509"/>
      <c r="AK165" s="1509"/>
      <c r="AL165" s="1509"/>
      <c r="AM165" s="1502"/>
      <c r="AN165" s="1503"/>
      <c r="AO165" s="1508"/>
      <c r="AP165" s="1509"/>
      <c r="AQ165" s="1509"/>
      <c r="AR165" s="1509"/>
      <c r="AS165" s="1509"/>
      <c r="AT165" s="1509"/>
      <c r="AU165" s="1509"/>
      <c r="AV165" s="1509"/>
      <c r="AW165" s="1509"/>
      <c r="AX165" s="1509"/>
      <c r="AY165" s="1509"/>
      <c r="AZ165" s="1509"/>
      <c r="BA165" s="1509"/>
      <c r="BB165" s="1509"/>
      <c r="BC165" s="1513"/>
      <c r="BE165" s="1140"/>
      <c r="BF165" s="1141"/>
      <c r="BG165" s="1142"/>
      <c r="BH165" s="1411"/>
      <c r="BI165" s="1412"/>
      <c r="BJ165" s="1412"/>
      <c r="BK165" s="1412"/>
      <c r="BL165" s="1412"/>
      <c r="BM165" s="1412"/>
      <c r="BN165" s="1412"/>
      <c r="BO165" s="1412"/>
      <c r="BP165" s="1412"/>
      <c r="BQ165" s="1412"/>
      <c r="BR165" s="1412"/>
      <c r="BS165" s="1412"/>
      <c r="BT165" s="1412"/>
      <c r="BU165" s="1518"/>
      <c r="BV165" s="1519"/>
      <c r="BW165" s="1520"/>
      <c r="BX165" s="1568"/>
      <c r="BY165" s="1567"/>
      <c r="BZ165" s="1567"/>
      <c r="CA165" s="1567"/>
      <c r="CB165" s="1567"/>
      <c r="CC165" s="1567"/>
      <c r="CD165" s="1567"/>
      <c r="CE165" s="1567"/>
      <c r="CF165" s="1567"/>
      <c r="CG165" s="1567"/>
      <c r="CH165" s="1567"/>
      <c r="CI165" s="642"/>
      <c r="CJ165" s="60"/>
      <c r="CK165" s="1299"/>
      <c r="CL165" s="1048"/>
      <c r="CM165" s="1300"/>
      <c r="CN165" s="1307"/>
      <c r="CO165" s="1308"/>
      <c r="CP165" s="1308"/>
      <c r="CQ165" s="1308"/>
      <c r="CR165" s="1308"/>
      <c r="CS165" s="1309"/>
      <c r="CT165" s="1307"/>
      <c r="CU165" s="1308"/>
      <c r="CV165" s="1309"/>
      <c r="CW165" s="1374"/>
      <c r="CX165" s="1375"/>
      <c r="CY165" s="1375"/>
      <c r="CZ165" s="1375"/>
      <c r="DA165" s="1375"/>
      <c r="DB165" s="1375"/>
      <c r="DC165" s="1375"/>
      <c r="DD165" s="1375"/>
      <c r="DE165" s="1375"/>
      <c r="DF165" s="1375"/>
      <c r="DG165" s="18"/>
      <c r="DH165" s="51"/>
      <c r="DI165" s="586"/>
      <c r="DJ165" s="623"/>
      <c r="DK165" s="623"/>
      <c r="DL165" s="623"/>
      <c r="DM165" s="623"/>
      <c r="DN165" s="623"/>
      <c r="DO165" s="623"/>
      <c r="DP165" s="623"/>
      <c r="DQ165" s="623"/>
      <c r="DR165" s="587"/>
      <c r="DS165" s="572"/>
      <c r="DT165" s="572"/>
      <c r="DU165" s="572"/>
      <c r="DV165" s="572"/>
      <c r="DW165" s="572"/>
      <c r="DX165" s="572"/>
      <c r="DY165" s="572"/>
      <c r="DZ165" s="572"/>
      <c r="EA165" s="572"/>
      <c r="EB165" s="572"/>
      <c r="EC165" s="572"/>
      <c r="ED165" s="572"/>
      <c r="EE165" s="572"/>
      <c r="EF165" s="572"/>
      <c r="EG165" s="1628"/>
      <c r="EL165" s="1713"/>
      <c r="EM165" s="1713"/>
      <c r="EN165" s="1713"/>
      <c r="EO165" s="1713"/>
      <c r="EP165" s="1713"/>
      <c r="EQ165" s="1713"/>
      <c r="ER165" s="1713"/>
      <c r="ES165" s="1713"/>
      <c r="ET165" s="1713"/>
      <c r="EU165" s="1713"/>
      <c r="EV165" s="1713"/>
      <c r="EW165" s="1713"/>
      <c r="EX165" s="1713"/>
      <c r="EY165" s="1713"/>
      <c r="EZ165" s="1713"/>
      <c r="FA165" s="1713"/>
      <c r="FB165" s="1713"/>
      <c r="FC165" s="1713"/>
      <c r="FD165" s="1713"/>
      <c r="FE165" s="1713"/>
      <c r="FF165" s="1713"/>
      <c r="FG165" s="1713"/>
      <c r="FH165" s="1713"/>
      <c r="FI165" s="1713"/>
      <c r="FJ165" s="1713"/>
      <c r="FK165" s="1713"/>
      <c r="FL165" s="1713"/>
      <c r="FM165" s="1713"/>
      <c r="FN165" s="1713"/>
      <c r="FO165" s="1713"/>
      <c r="FP165" s="1713"/>
      <c r="FQ165" s="1713"/>
      <c r="FR165" s="1713"/>
      <c r="FS165" s="1713"/>
    </row>
    <row r="166" spans="3:175" ht="4.3499999999999996" customHeight="1" x14ac:dyDescent="0.15">
      <c r="C166" s="1680"/>
      <c r="D166" s="1680"/>
      <c r="E166" s="7"/>
      <c r="F166" s="12"/>
      <c r="G166" s="1585"/>
      <c r="H166" s="1586"/>
      <c r="I166" s="1586"/>
      <c r="J166" s="1586"/>
      <c r="K166" s="1586"/>
      <c r="L166" s="1586"/>
      <c r="M166" s="1586"/>
      <c r="N166" s="1586"/>
      <c r="O166" s="1587"/>
      <c r="P166" s="1510"/>
      <c r="Q166" s="1511"/>
      <c r="R166" s="1511"/>
      <c r="S166" s="1511"/>
      <c r="T166" s="1511"/>
      <c r="U166" s="1511"/>
      <c r="V166" s="1511"/>
      <c r="W166" s="1511"/>
      <c r="X166" s="1511"/>
      <c r="Y166" s="1511"/>
      <c r="Z166" s="1504"/>
      <c r="AA166" s="1505"/>
      <c r="AB166" s="1510"/>
      <c r="AC166" s="1511"/>
      <c r="AD166" s="1511"/>
      <c r="AE166" s="1511"/>
      <c r="AF166" s="1511"/>
      <c r="AG166" s="1511"/>
      <c r="AH166" s="1511"/>
      <c r="AI166" s="1511"/>
      <c r="AJ166" s="1511"/>
      <c r="AK166" s="1511"/>
      <c r="AL166" s="1511"/>
      <c r="AM166" s="1504"/>
      <c r="AN166" s="1505"/>
      <c r="AO166" s="1510"/>
      <c r="AP166" s="1511"/>
      <c r="AQ166" s="1511"/>
      <c r="AR166" s="1511"/>
      <c r="AS166" s="1511"/>
      <c r="AT166" s="1511"/>
      <c r="AU166" s="1511"/>
      <c r="AV166" s="1511"/>
      <c r="AW166" s="1511"/>
      <c r="AX166" s="1511"/>
      <c r="AY166" s="1511"/>
      <c r="AZ166" s="1511"/>
      <c r="BA166" s="1511"/>
      <c r="BB166" s="1511"/>
      <c r="BC166" s="1514"/>
      <c r="BE166" s="1140"/>
      <c r="BF166" s="1141"/>
      <c r="BG166" s="1142"/>
      <c r="BH166" s="1411"/>
      <c r="BI166" s="1412"/>
      <c r="BJ166" s="1412"/>
      <c r="BK166" s="1412"/>
      <c r="BL166" s="1412"/>
      <c r="BM166" s="1412"/>
      <c r="BN166" s="1412"/>
      <c r="BO166" s="1412"/>
      <c r="BP166" s="1412"/>
      <c r="BQ166" s="1412"/>
      <c r="BR166" s="1412"/>
      <c r="BS166" s="1412"/>
      <c r="BT166" s="1412"/>
      <c r="BU166" s="1518"/>
      <c r="BV166" s="1519"/>
      <c r="BW166" s="1520"/>
      <c r="BX166" s="1568"/>
      <c r="BY166" s="1567"/>
      <c r="BZ166" s="1567"/>
      <c r="CA166" s="1567"/>
      <c r="CB166" s="1567"/>
      <c r="CC166" s="1567"/>
      <c r="CD166" s="1567"/>
      <c r="CE166" s="1567"/>
      <c r="CF166" s="1567"/>
      <c r="CG166" s="1567"/>
      <c r="CH166" s="1567"/>
      <c r="CI166" s="642"/>
      <c r="CJ166" s="60"/>
      <c r="CK166" s="1299"/>
      <c r="CL166" s="1048"/>
      <c r="CM166" s="1300"/>
      <c r="CN166" s="1307"/>
      <c r="CO166" s="1308"/>
      <c r="CP166" s="1308"/>
      <c r="CQ166" s="1308"/>
      <c r="CR166" s="1308"/>
      <c r="CS166" s="1309"/>
      <c r="CT166" s="1307"/>
      <c r="CU166" s="1308"/>
      <c r="CV166" s="1309"/>
      <c r="CW166" s="1374"/>
      <c r="CX166" s="1375"/>
      <c r="CY166" s="1375"/>
      <c r="CZ166" s="1375"/>
      <c r="DA166" s="1375"/>
      <c r="DB166" s="1375"/>
      <c r="DC166" s="1375"/>
      <c r="DD166" s="1375"/>
      <c r="DE166" s="1375"/>
      <c r="DF166" s="1375"/>
      <c r="DG166" s="18"/>
      <c r="DH166" s="51"/>
      <c r="DI166" s="586"/>
      <c r="DJ166" s="623"/>
      <c r="DK166" s="623"/>
      <c r="DL166" s="623"/>
      <c r="DM166" s="623"/>
      <c r="DN166" s="623"/>
      <c r="DO166" s="623"/>
      <c r="DP166" s="623"/>
      <c r="DQ166" s="623"/>
      <c r="DR166" s="587"/>
      <c r="DS166" s="572"/>
      <c r="DT166" s="572"/>
      <c r="DU166" s="572"/>
      <c r="DV166" s="572"/>
      <c r="DW166" s="572"/>
      <c r="DX166" s="572"/>
      <c r="DY166" s="572"/>
      <c r="DZ166" s="572"/>
      <c r="EA166" s="572"/>
      <c r="EB166" s="572"/>
      <c r="EC166" s="572"/>
      <c r="ED166" s="572"/>
      <c r="EE166" s="572"/>
      <c r="EF166" s="572"/>
      <c r="EG166" s="1628"/>
      <c r="EL166" s="1713"/>
      <c r="EM166" s="1713"/>
      <c r="EN166" s="1713"/>
      <c r="EO166" s="1713"/>
      <c r="EP166" s="1713"/>
      <c r="EQ166" s="1713"/>
      <c r="ER166" s="1713"/>
      <c r="ES166" s="1713"/>
      <c r="ET166" s="1713"/>
      <c r="EU166" s="1713"/>
      <c r="EV166" s="1713"/>
      <c r="EW166" s="1713"/>
      <c r="EX166" s="1713"/>
      <c r="EY166" s="1713"/>
      <c r="EZ166" s="1713"/>
      <c r="FA166" s="1713"/>
      <c r="FB166" s="1713"/>
      <c r="FC166" s="1713"/>
      <c r="FD166" s="1713"/>
      <c r="FE166" s="1713"/>
      <c r="FF166" s="1713"/>
      <c r="FG166" s="1713"/>
      <c r="FH166" s="1713"/>
      <c r="FI166" s="1713"/>
      <c r="FJ166" s="1713"/>
      <c r="FK166" s="1713"/>
      <c r="FL166" s="1713"/>
      <c r="FM166" s="1713"/>
      <c r="FN166" s="1713"/>
      <c r="FO166" s="1713"/>
      <c r="FP166" s="1713"/>
      <c r="FQ166" s="1713"/>
      <c r="FR166" s="1713"/>
      <c r="FS166" s="1713"/>
    </row>
    <row r="167" spans="3:175" ht="3.75" customHeight="1" x14ac:dyDescent="0.15">
      <c r="C167" s="1680"/>
      <c r="D167" s="1680"/>
      <c r="E167" s="7"/>
      <c r="F167" s="12"/>
      <c r="G167" s="1681" t="s">
        <v>148</v>
      </c>
      <c r="H167" s="1459"/>
      <c r="I167" s="1459"/>
      <c r="J167" s="1459"/>
      <c r="K167" s="1459"/>
      <c r="L167" s="1459"/>
      <c r="M167" s="1459"/>
      <c r="N167" s="1459"/>
      <c r="O167" s="1459"/>
      <c r="P167" s="1524" t="s">
        <v>111</v>
      </c>
      <c r="Q167" s="1524"/>
      <c r="R167" s="1524"/>
      <c r="S167" s="1524"/>
      <c r="T167" s="1524"/>
      <c r="U167" s="1524"/>
      <c r="V167" s="1524"/>
      <c r="W167" s="1524"/>
      <c r="X167" s="1524"/>
      <c r="Y167" s="1524"/>
      <c r="Z167" s="1524"/>
      <c r="AA167" s="1525" t="s">
        <v>146</v>
      </c>
      <c r="AB167" s="1525"/>
      <c r="AC167" s="1525"/>
      <c r="AD167" s="1525"/>
      <c r="AE167" s="1525"/>
      <c r="AF167" s="1525"/>
      <c r="AG167" s="1525"/>
      <c r="AH167" s="1525"/>
      <c r="AI167" s="1525"/>
      <c r="AJ167" s="1525"/>
      <c r="AK167" s="1525" t="s">
        <v>84</v>
      </c>
      <c r="AL167" s="1526"/>
      <c r="AM167" s="1526"/>
      <c r="AN167" s="1526"/>
      <c r="AO167" s="1526"/>
      <c r="AP167" s="1526"/>
      <c r="AQ167" s="1526"/>
      <c r="AR167" s="1526"/>
      <c r="AS167" s="1526"/>
      <c r="AT167" s="1526"/>
      <c r="AU167" s="1526"/>
      <c r="AV167" s="1526"/>
      <c r="AW167" s="1526"/>
      <c r="AX167" s="1526"/>
      <c r="AY167" s="1526"/>
      <c r="AZ167" s="1526"/>
      <c r="BA167" s="1526"/>
      <c r="BB167" s="1526"/>
      <c r="BC167" s="1527"/>
      <c r="BE167" s="1140"/>
      <c r="BF167" s="1141"/>
      <c r="BG167" s="1142"/>
      <c r="BH167" s="1411"/>
      <c r="BI167" s="1412"/>
      <c r="BJ167" s="1412"/>
      <c r="BK167" s="1412"/>
      <c r="BL167" s="1412"/>
      <c r="BM167" s="1412"/>
      <c r="BN167" s="1412"/>
      <c r="BO167" s="1412"/>
      <c r="BP167" s="1412"/>
      <c r="BQ167" s="1412"/>
      <c r="BR167" s="1412"/>
      <c r="BS167" s="1412"/>
      <c r="BT167" s="1412"/>
      <c r="BU167" s="1521"/>
      <c r="BV167" s="1522"/>
      <c r="BW167" s="1523"/>
      <c r="BX167" s="1568"/>
      <c r="BY167" s="1567"/>
      <c r="BZ167" s="1567"/>
      <c r="CA167" s="1567"/>
      <c r="CB167" s="1567"/>
      <c r="CC167" s="1567"/>
      <c r="CD167" s="1567"/>
      <c r="CE167" s="1567"/>
      <c r="CF167" s="1567"/>
      <c r="CG167" s="1567"/>
      <c r="CH167" s="1567"/>
      <c r="CI167" s="642"/>
      <c r="CJ167" s="60"/>
      <c r="CK167" s="1299"/>
      <c r="CL167" s="1048"/>
      <c r="CM167" s="1300"/>
      <c r="CN167" s="1307"/>
      <c r="CO167" s="1308"/>
      <c r="CP167" s="1308"/>
      <c r="CQ167" s="1308"/>
      <c r="CR167" s="1308"/>
      <c r="CS167" s="1309"/>
      <c r="CT167" s="1307"/>
      <c r="CU167" s="1308"/>
      <c r="CV167" s="1309"/>
      <c r="CW167" s="1374"/>
      <c r="CX167" s="1375"/>
      <c r="CY167" s="1375"/>
      <c r="CZ167" s="1375"/>
      <c r="DA167" s="1375"/>
      <c r="DB167" s="1375"/>
      <c r="DC167" s="1375"/>
      <c r="DD167" s="1375"/>
      <c r="DE167" s="1375"/>
      <c r="DF167" s="1375"/>
      <c r="DG167" s="18"/>
      <c r="DH167" s="51"/>
      <c r="DI167" s="586"/>
      <c r="DJ167" s="623"/>
      <c r="DK167" s="623"/>
      <c r="DL167" s="623"/>
      <c r="DM167" s="623"/>
      <c r="DN167" s="623"/>
      <c r="DO167" s="623"/>
      <c r="DP167" s="623"/>
      <c r="DQ167" s="623"/>
      <c r="DR167" s="587"/>
      <c r="DS167" s="572"/>
      <c r="DT167" s="572"/>
      <c r="DU167" s="572"/>
      <c r="DV167" s="572"/>
      <c r="DW167" s="572"/>
      <c r="DX167" s="572"/>
      <c r="DY167" s="572"/>
      <c r="DZ167" s="572"/>
      <c r="EA167" s="572"/>
      <c r="EB167" s="572"/>
      <c r="EC167" s="572"/>
      <c r="ED167" s="572"/>
      <c r="EE167" s="572"/>
      <c r="EF167" s="572"/>
      <c r="EG167" s="1628"/>
      <c r="EL167" s="1713"/>
      <c r="EM167" s="1713"/>
      <c r="EN167" s="1713"/>
      <c r="EO167" s="1713"/>
      <c r="EP167" s="1713"/>
      <c r="EQ167" s="1713"/>
      <c r="ER167" s="1713"/>
      <c r="ES167" s="1713"/>
      <c r="ET167" s="1713"/>
      <c r="EU167" s="1713"/>
      <c r="EV167" s="1713"/>
      <c r="EW167" s="1713"/>
      <c r="EX167" s="1713"/>
      <c r="EY167" s="1713"/>
      <c r="EZ167" s="1713"/>
      <c r="FA167" s="1713"/>
      <c r="FB167" s="1713"/>
      <c r="FC167" s="1713"/>
      <c r="FD167" s="1713"/>
      <c r="FE167" s="1713"/>
      <c r="FF167" s="1713"/>
      <c r="FG167" s="1713"/>
      <c r="FH167" s="1713"/>
      <c r="FI167" s="1713"/>
      <c r="FJ167" s="1713"/>
      <c r="FK167" s="1713"/>
      <c r="FL167" s="1713"/>
      <c r="FM167" s="1713"/>
      <c r="FN167" s="1713"/>
      <c r="FO167" s="1713"/>
      <c r="FP167" s="1713"/>
      <c r="FQ167" s="1713"/>
      <c r="FR167" s="1713"/>
      <c r="FS167" s="1713"/>
    </row>
    <row r="168" spans="3:175" ht="4.3499999999999996" customHeight="1" x14ac:dyDescent="0.15">
      <c r="C168" s="1680"/>
      <c r="D168" s="1680"/>
      <c r="E168" s="7"/>
      <c r="F168" s="12"/>
      <c r="G168" s="1682"/>
      <c r="H168" s="1461"/>
      <c r="I168" s="1461"/>
      <c r="J168" s="1461"/>
      <c r="K168" s="1461"/>
      <c r="L168" s="1461"/>
      <c r="M168" s="1461"/>
      <c r="N168" s="1461"/>
      <c r="O168" s="1461"/>
      <c r="P168" s="1524"/>
      <c r="Q168" s="1524"/>
      <c r="R168" s="1524"/>
      <c r="S168" s="1524"/>
      <c r="T168" s="1524"/>
      <c r="U168" s="1524"/>
      <c r="V168" s="1524"/>
      <c r="W168" s="1524"/>
      <c r="X168" s="1524"/>
      <c r="Y168" s="1524"/>
      <c r="Z168" s="1524"/>
      <c r="AA168" s="1525"/>
      <c r="AB168" s="1525"/>
      <c r="AC168" s="1525"/>
      <c r="AD168" s="1525"/>
      <c r="AE168" s="1525"/>
      <c r="AF168" s="1525"/>
      <c r="AG168" s="1525"/>
      <c r="AH168" s="1525"/>
      <c r="AI168" s="1525"/>
      <c r="AJ168" s="1525"/>
      <c r="AK168" s="1526"/>
      <c r="AL168" s="1526"/>
      <c r="AM168" s="1526"/>
      <c r="AN168" s="1526"/>
      <c r="AO168" s="1526"/>
      <c r="AP168" s="1526"/>
      <c r="AQ168" s="1526"/>
      <c r="AR168" s="1526"/>
      <c r="AS168" s="1526"/>
      <c r="AT168" s="1526"/>
      <c r="AU168" s="1526"/>
      <c r="AV168" s="1526"/>
      <c r="AW168" s="1526"/>
      <c r="AX168" s="1526"/>
      <c r="AY168" s="1526"/>
      <c r="AZ168" s="1526"/>
      <c r="BA168" s="1526"/>
      <c r="BB168" s="1526"/>
      <c r="BC168" s="1527"/>
      <c r="BE168" s="1140"/>
      <c r="BF168" s="1141"/>
      <c r="BG168" s="1142"/>
      <c r="BH168" s="1588" t="s">
        <v>74</v>
      </c>
      <c r="BI168" s="1589"/>
      <c r="BJ168" s="1589"/>
      <c r="BK168" s="1589"/>
      <c r="BL168" s="1589"/>
      <c r="BM168" s="1589"/>
      <c r="BN168" s="1589"/>
      <c r="BO168" s="1589"/>
      <c r="BP168" s="1589"/>
      <c r="BQ168" s="1589"/>
      <c r="BR168" s="1589"/>
      <c r="BS168" s="1589"/>
      <c r="BT168" s="1589"/>
      <c r="BU168" s="1080" t="s">
        <v>186</v>
      </c>
      <c r="BV168" s="1081"/>
      <c r="BW168" s="1082"/>
      <c r="BX168" s="1237">
        <f>IF(扶養控除!E46="","",扶養控除!E46)-BX172</f>
        <v>0</v>
      </c>
      <c r="BY168" s="1356"/>
      <c r="BZ168" s="1356"/>
      <c r="CA168" s="1356"/>
      <c r="CB168" s="1356"/>
      <c r="CC168" s="1356"/>
      <c r="CD168" s="1356"/>
      <c r="CE168" s="1356"/>
      <c r="CF168" s="1356"/>
      <c r="CG168" s="1356"/>
      <c r="CH168" s="1356"/>
      <c r="CI168" s="642"/>
      <c r="CJ168" s="60"/>
      <c r="CK168" s="1301"/>
      <c r="CL168" s="1302"/>
      <c r="CM168" s="1303"/>
      <c r="CN168" s="1310"/>
      <c r="CO168" s="1311"/>
      <c r="CP168" s="1311"/>
      <c r="CQ168" s="1311"/>
      <c r="CR168" s="1311"/>
      <c r="CS168" s="1312"/>
      <c r="CT168" s="1310"/>
      <c r="CU168" s="1311"/>
      <c r="CV168" s="1312"/>
      <c r="CW168" s="1376"/>
      <c r="CX168" s="1377"/>
      <c r="CY168" s="1377"/>
      <c r="CZ168" s="1377"/>
      <c r="DA168" s="1377"/>
      <c r="DB168" s="1377"/>
      <c r="DC168" s="1377"/>
      <c r="DD168" s="1377"/>
      <c r="DE168" s="1377"/>
      <c r="DF168" s="1377"/>
      <c r="DG168" s="18"/>
      <c r="DH168" s="51"/>
      <c r="DI168" s="588"/>
      <c r="DJ168" s="635"/>
      <c r="DK168" s="635"/>
      <c r="DL168" s="635"/>
      <c r="DM168" s="635"/>
      <c r="DN168" s="635"/>
      <c r="DO168" s="635"/>
      <c r="DP168" s="635"/>
      <c r="DQ168" s="635"/>
      <c r="DR168" s="589"/>
      <c r="DS168" s="574"/>
      <c r="DT168" s="574"/>
      <c r="DU168" s="574"/>
      <c r="DV168" s="574"/>
      <c r="DW168" s="574"/>
      <c r="DX168" s="574"/>
      <c r="DY168" s="574"/>
      <c r="DZ168" s="574"/>
      <c r="EA168" s="574"/>
      <c r="EB168" s="574"/>
      <c r="EC168" s="574"/>
      <c r="ED168" s="574"/>
      <c r="EE168" s="574"/>
      <c r="EF168" s="574"/>
      <c r="EG168" s="1629"/>
      <c r="EL168" s="1713"/>
      <c r="EM168" s="1713"/>
      <c r="EN168" s="1713"/>
      <c r="EO168" s="1713"/>
      <c r="EP168" s="1713"/>
      <c r="EQ168" s="1713"/>
      <c r="ER168" s="1713"/>
      <c r="ES168" s="1713"/>
      <c r="ET168" s="1713"/>
      <c r="EU168" s="1713"/>
      <c r="EV168" s="1713"/>
      <c r="EW168" s="1713"/>
      <c r="EX168" s="1713"/>
      <c r="EY168" s="1713"/>
      <c r="EZ168" s="1713"/>
      <c r="FA168" s="1713"/>
      <c r="FB168" s="1713"/>
      <c r="FC168" s="1713"/>
      <c r="FD168" s="1713"/>
      <c r="FE168" s="1713"/>
      <c r="FF168" s="1713"/>
      <c r="FG168" s="1713"/>
      <c r="FH168" s="1713"/>
      <c r="FI168" s="1713"/>
      <c r="FJ168" s="1713"/>
      <c r="FK168" s="1713"/>
      <c r="FL168" s="1713"/>
      <c r="FM168" s="1713"/>
      <c r="FN168" s="1713"/>
      <c r="FO168" s="1713"/>
      <c r="FP168" s="1713"/>
      <c r="FQ168" s="1713"/>
      <c r="FR168" s="1713"/>
      <c r="FS168" s="1713"/>
    </row>
    <row r="169" spans="3:175" ht="4.5" customHeight="1" x14ac:dyDescent="0.15">
      <c r="C169" s="1680"/>
      <c r="D169" s="1680"/>
      <c r="E169" s="7"/>
      <c r="F169" s="12"/>
      <c r="G169" s="1682"/>
      <c r="H169" s="1461"/>
      <c r="I169" s="1461"/>
      <c r="J169" s="1461"/>
      <c r="K169" s="1461"/>
      <c r="L169" s="1461"/>
      <c r="M169" s="1461"/>
      <c r="N169" s="1461"/>
      <c r="O169" s="1461"/>
      <c r="P169" s="1524"/>
      <c r="Q169" s="1524"/>
      <c r="R169" s="1524"/>
      <c r="S169" s="1524"/>
      <c r="T169" s="1524"/>
      <c r="U169" s="1524"/>
      <c r="V169" s="1524"/>
      <c r="W169" s="1524"/>
      <c r="X169" s="1524"/>
      <c r="Y169" s="1524"/>
      <c r="Z169" s="1524"/>
      <c r="AA169" s="1525"/>
      <c r="AB169" s="1525"/>
      <c r="AC169" s="1525"/>
      <c r="AD169" s="1525"/>
      <c r="AE169" s="1525"/>
      <c r="AF169" s="1525"/>
      <c r="AG169" s="1525"/>
      <c r="AH169" s="1525"/>
      <c r="AI169" s="1525"/>
      <c r="AJ169" s="1525"/>
      <c r="AK169" s="1526"/>
      <c r="AL169" s="1526"/>
      <c r="AM169" s="1526"/>
      <c r="AN169" s="1526"/>
      <c r="AO169" s="1526"/>
      <c r="AP169" s="1526"/>
      <c r="AQ169" s="1526"/>
      <c r="AR169" s="1526"/>
      <c r="AS169" s="1526"/>
      <c r="AT169" s="1526"/>
      <c r="AU169" s="1526"/>
      <c r="AV169" s="1526"/>
      <c r="AW169" s="1526"/>
      <c r="AX169" s="1526"/>
      <c r="AY169" s="1526"/>
      <c r="AZ169" s="1526"/>
      <c r="BA169" s="1526"/>
      <c r="BB169" s="1526"/>
      <c r="BC169" s="1527"/>
      <c r="BE169" s="1140"/>
      <c r="BF169" s="1141"/>
      <c r="BG169" s="1142"/>
      <c r="BH169" s="1588"/>
      <c r="BI169" s="1589"/>
      <c r="BJ169" s="1589"/>
      <c r="BK169" s="1589"/>
      <c r="BL169" s="1589"/>
      <c r="BM169" s="1589"/>
      <c r="BN169" s="1589"/>
      <c r="BO169" s="1589"/>
      <c r="BP169" s="1589"/>
      <c r="BQ169" s="1589"/>
      <c r="BR169" s="1589"/>
      <c r="BS169" s="1589"/>
      <c r="BT169" s="1589"/>
      <c r="BU169" s="1080"/>
      <c r="BV169" s="1081"/>
      <c r="BW169" s="1082"/>
      <c r="BX169" s="1357"/>
      <c r="BY169" s="1356"/>
      <c r="BZ169" s="1356"/>
      <c r="CA169" s="1356"/>
      <c r="CB169" s="1356"/>
      <c r="CC169" s="1356"/>
      <c r="CD169" s="1356"/>
      <c r="CE169" s="1356"/>
      <c r="CF169" s="1356"/>
      <c r="CG169" s="1356"/>
      <c r="CH169" s="1356"/>
      <c r="CI169" s="642"/>
      <c r="CJ169" s="60"/>
      <c r="CK169" s="1573" t="s">
        <v>233</v>
      </c>
      <c r="CL169" s="1574"/>
      <c r="CM169" s="1574"/>
      <c r="CN169" s="1574"/>
      <c r="CO169" s="1574"/>
      <c r="CP169" s="1574"/>
      <c r="CQ169" s="1575"/>
      <c r="CR169" s="762" t="str">
        <f>IF(給与!I34="","",給与!I34)</f>
        <v/>
      </c>
      <c r="CS169" s="763"/>
      <c r="CT169" s="763"/>
      <c r="CU169" s="763"/>
      <c r="CV169" s="763"/>
      <c r="CW169" s="763"/>
      <c r="CX169" s="763"/>
      <c r="CY169" s="763"/>
      <c r="CZ169" s="763"/>
      <c r="DA169" s="763"/>
      <c r="DB169" s="763"/>
      <c r="DC169" s="763"/>
      <c r="DD169" s="763"/>
      <c r="DE169" s="763"/>
      <c r="DF169" s="763"/>
      <c r="DG169" s="763"/>
      <c r="DH169" s="763"/>
      <c r="DI169" s="763"/>
      <c r="DJ169" s="763"/>
      <c r="DK169" s="763"/>
      <c r="DL169" s="763"/>
      <c r="DM169" s="763"/>
      <c r="DN169" s="801" t="s">
        <v>237</v>
      </c>
      <c r="DO169" s="802"/>
      <c r="DP169" s="802"/>
      <c r="DQ169" s="802"/>
      <c r="DR169" s="802"/>
      <c r="DS169" s="803"/>
      <c r="DT169" s="1304"/>
      <c r="DU169" s="1305"/>
      <c r="DV169" s="1305"/>
      <c r="DW169" s="1305"/>
      <c r="DX169" s="1305"/>
      <c r="DY169" s="1305"/>
      <c r="DZ169" s="1305"/>
      <c r="EA169" s="1305"/>
      <c r="EB169" s="1305"/>
      <c r="EC169" s="1305"/>
      <c r="ED169" s="1305"/>
      <c r="EE169" s="1305"/>
      <c r="EF169" s="1305"/>
      <c r="EG169" s="1306"/>
    </row>
    <row r="170" spans="3:175" ht="4.5" customHeight="1" x14ac:dyDescent="0.15">
      <c r="C170" s="1680"/>
      <c r="D170" s="1680"/>
      <c r="E170" s="7"/>
      <c r="F170" s="12"/>
      <c r="G170" s="1682"/>
      <c r="H170" s="1461"/>
      <c r="I170" s="1461"/>
      <c r="J170" s="1461"/>
      <c r="K170" s="1461"/>
      <c r="L170" s="1461"/>
      <c r="M170" s="1461"/>
      <c r="N170" s="1461"/>
      <c r="O170" s="1461"/>
      <c r="P170" s="1524"/>
      <c r="Q170" s="1524"/>
      <c r="R170" s="1524"/>
      <c r="S170" s="1524"/>
      <c r="T170" s="1524"/>
      <c r="U170" s="1524"/>
      <c r="V170" s="1524"/>
      <c r="W170" s="1524"/>
      <c r="X170" s="1524"/>
      <c r="Y170" s="1524"/>
      <c r="Z170" s="1524"/>
      <c r="AA170" s="1525"/>
      <c r="AB170" s="1525"/>
      <c r="AC170" s="1525"/>
      <c r="AD170" s="1525"/>
      <c r="AE170" s="1525"/>
      <c r="AF170" s="1525"/>
      <c r="AG170" s="1525"/>
      <c r="AH170" s="1525"/>
      <c r="AI170" s="1525"/>
      <c r="AJ170" s="1525"/>
      <c r="AK170" s="1526"/>
      <c r="AL170" s="1526"/>
      <c r="AM170" s="1526"/>
      <c r="AN170" s="1526"/>
      <c r="AO170" s="1526"/>
      <c r="AP170" s="1526"/>
      <c r="AQ170" s="1526"/>
      <c r="AR170" s="1526"/>
      <c r="AS170" s="1526"/>
      <c r="AT170" s="1526"/>
      <c r="AU170" s="1526"/>
      <c r="AV170" s="1526"/>
      <c r="AW170" s="1526"/>
      <c r="AX170" s="1526"/>
      <c r="AY170" s="1526"/>
      <c r="AZ170" s="1526"/>
      <c r="BA170" s="1526"/>
      <c r="BB170" s="1526"/>
      <c r="BC170" s="1527"/>
      <c r="BE170" s="1140"/>
      <c r="BF170" s="1141"/>
      <c r="BG170" s="1142"/>
      <c r="BH170" s="1588"/>
      <c r="BI170" s="1589"/>
      <c r="BJ170" s="1589"/>
      <c r="BK170" s="1589"/>
      <c r="BL170" s="1589"/>
      <c r="BM170" s="1589"/>
      <c r="BN170" s="1589"/>
      <c r="BO170" s="1589"/>
      <c r="BP170" s="1589"/>
      <c r="BQ170" s="1589"/>
      <c r="BR170" s="1589"/>
      <c r="BS170" s="1589"/>
      <c r="BT170" s="1589"/>
      <c r="BU170" s="1080"/>
      <c r="BV170" s="1081"/>
      <c r="BW170" s="1082"/>
      <c r="BX170" s="1357"/>
      <c r="BY170" s="1356"/>
      <c r="BZ170" s="1356"/>
      <c r="CA170" s="1356"/>
      <c r="CB170" s="1356"/>
      <c r="CC170" s="1356"/>
      <c r="CD170" s="1356"/>
      <c r="CE170" s="1356"/>
      <c r="CF170" s="1356"/>
      <c r="CG170" s="1356"/>
      <c r="CH170" s="1356"/>
      <c r="CI170" s="642"/>
      <c r="CJ170" s="60"/>
      <c r="CK170" s="1576"/>
      <c r="CL170" s="1577"/>
      <c r="CM170" s="1577"/>
      <c r="CN170" s="1577"/>
      <c r="CO170" s="1577"/>
      <c r="CP170" s="1577"/>
      <c r="CQ170" s="1578"/>
      <c r="CR170" s="765"/>
      <c r="CS170" s="766"/>
      <c r="CT170" s="766"/>
      <c r="CU170" s="766"/>
      <c r="CV170" s="766"/>
      <c r="CW170" s="766"/>
      <c r="CX170" s="766"/>
      <c r="CY170" s="766"/>
      <c r="CZ170" s="766"/>
      <c r="DA170" s="766"/>
      <c r="DB170" s="766"/>
      <c r="DC170" s="766"/>
      <c r="DD170" s="766"/>
      <c r="DE170" s="766"/>
      <c r="DF170" s="766"/>
      <c r="DG170" s="766"/>
      <c r="DH170" s="766"/>
      <c r="DI170" s="766"/>
      <c r="DJ170" s="766"/>
      <c r="DK170" s="766"/>
      <c r="DL170" s="766"/>
      <c r="DM170" s="766"/>
      <c r="DN170" s="846"/>
      <c r="DO170" s="656"/>
      <c r="DP170" s="656"/>
      <c r="DQ170" s="656"/>
      <c r="DR170" s="656"/>
      <c r="DS170" s="657"/>
      <c r="DT170" s="1307"/>
      <c r="DU170" s="1308"/>
      <c r="DV170" s="1308"/>
      <c r="DW170" s="1308"/>
      <c r="DX170" s="1308"/>
      <c r="DY170" s="1308"/>
      <c r="DZ170" s="1308"/>
      <c r="EA170" s="1308"/>
      <c r="EB170" s="1308"/>
      <c r="EC170" s="1308"/>
      <c r="ED170" s="1308"/>
      <c r="EE170" s="1308"/>
      <c r="EF170" s="1308"/>
      <c r="EG170" s="1309"/>
    </row>
    <row r="171" spans="3:175" ht="3" customHeight="1" x14ac:dyDescent="0.15">
      <c r="C171" s="1680"/>
      <c r="D171" s="1680"/>
      <c r="E171" s="7"/>
      <c r="F171" s="12"/>
      <c r="G171" s="1682"/>
      <c r="H171" s="1461"/>
      <c r="I171" s="1461"/>
      <c r="J171" s="1461"/>
      <c r="K171" s="1461"/>
      <c r="L171" s="1461"/>
      <c r="M171" s="1461"/>
      <c r="N171" s="1461"/>
      <c r="O171" s="1461"/>
      <c r="P171" s="1496">
        <f>IF(医療費控除!D67&gt;セルフメディケーション!H76,医療費控除!D61,セルフメディケーション!H73)</f>
        <v>0</v>
      </c>
      <c r="Q171" s="1496"/>
      <c r="R171" s="1496"/>
      <c r="S171" s="1496"/>
      <c r="T171" s="1496"/>
      <c r="U171" s="1496"/>
      <c r="V171" s="1496"/>
      <c r="W171" s="1496"/>
      <c r="X171" s="1496"/>
      <c r="Y171" s="1496"/>
      <c r="Z171" s="1496"/>
      <c r="AA171" s="1496">
        <f>IF(医療費控除!D67&gt;セルフメディケーション!H76,医療費控除!D62,セルフメディケーション!H74)</f>
        <v>0</v>
      </c>
      <c r="AB171" s="1496"/>
      <c r="AC171" s="1496"/>
      <c r="AD171" s="1496"/>
      <c r="AE171" s="1496"/>
      <c r="AF171" s="1496"/>
      <c r="AG171" s="1496"/>
      <c r="AH171" s="1496"/>
      <c r="AI171" s="1496"/>
      <c r="AJ171" s="1496"/>
      <c r="AK171" s="1496">
        <f>IF(OR(医療費控除!D67,セルフメディケーション!H76)&lt;&gt;"",MAX(医療費控除!D67,セルフメディケーション!H76),"")</f>
        <v>0</v>
      </c>
      <c r="AL171" s="1496"/>
      <c r="AM171" s="1496"/>
      <c r="AN171" s="1496"/>
      <c r="AO171" s="1496"/>
      <c r="AP171" s="1496"/>
      <c r="AQ171" s="1496"/>
      <c r="AR171" s="1496"/>
      <c r="AS171" s="1496"/>
      <c r="AT171" s="1496"/>
      <c r="AU171" s="1496"/>
      <c r="AV171" s="1496"/>
      <c r="AW171" s="1496"/>
      <c r="AX171" s="1496"/>
      <c r="AY171" s="1496"/>
      <c r="AZ171" s="1496"/>
      <c r="BA171" s="1496"/>
      <c r="BB171" s="1496"/>
      <c r="BC171" s="1498"/>
      <c r="BE171" s="1140"/>
      <c r="BF171" s="1141"/>
      <c r="BG171" s="1142"/>
      <c r="BH171" s="1588"/>
      <c r="BI171" s="1589"/>
      <c r="BJ171" s="1589"/>
      <c r="BK171" s="1589"/>
      <c r="BL171" s="1589"/>
      <c r="BM171" s="1589"/>
      <c r="BN171" s="1589"/>
      <c r="BO171" s="1589"/>
      <c r="BP171" s="1589"/>
      <c r="BQ171" s="1589"/>
      <c r="BR171" s="1589"/>
      <c r="BS171" s="1589"/>
      <c r="BT171" s="1589"/>
      <c r="BU171" s="1080"/>
      <c r="BV171" s="1081"/>
      <c r="BW171" s="1082"/>
      <c r="BX171" s="1357"/>
      <c r="BY171" s="1356"/>
      <c r="BZ171" s="1356"/>
      <c r="CA171" s="1356"/>
      <c r="CB171" s="1356"/>
      <c r="CC171" s="1356"/>
      <c r="CD171" s="1356"/>
      <c r="CE171" s="1356"/>
      <c r="CF171" s="1356"/>
      <c r="CG171" s="1356"/>
      <c r="CH171" s="1356"/>
      <c r="CI171" s="642"/>
      <c r="CJ171" s="60"/>
      <c r="CK171" s="1576"/>
      <c r="CL171" s="1577"/>
      <c r="CM171" s="1577"/>
      <c r="CN171" s="1577"/>
      <c r="CO171" s="1577"/>
      <c r="CP171" s="1577"/>
      <c r="CQ171" s="1578"/>
      <c r="CR171" s="765"/>
      <c r="CS171" s="766"/>
      <c r="CT171" s="766"/>
      <c r="CU171" s="766"/>
      <c r="CV171" s="766"/>
      <c r="CW171" s="766"/>
      <c r="CX171" s="766"/>
      <c r="CY171" s="766"/>
      <c r="CZ171" s="766"/>
      <c r="DA171" s="766"/>
      <c r="DB171" s="766"/>
      <c r="DC171" s="766"/>
      <c r="DD171" s="766"/>
      <c r="DE171" s="766"/>
      <c r="DF171" s="766"/>
      <c r="DG171" s="766"/>
      <c r="DH171" s="766"/>
      <c r="DI171" s="766"/>
      <c r="DJ171" s="766"/>
      <c r="DK171" s="766"/>
      <c r="DL171" s="766"/>
      <c r="DM171" s="766"/>
      <c r="DN171" s="846"/>
      <c r="DO171" s="656"/>
      <c r="DP171" s="656"/>
      <c r="DQ171" s="656"/>
      <c r="DR171" s="656"/>
      <c r="DS171" s="657"/>
      <c r="DT171" s="1307"/>
      <c r="DU171" s="1308"/>
      <c r="DV171" s="1308"/>
      <c r="DW171" s="1308"/>
      <c r="DX171" s="1308"/>
      <c r="DY171" s="1308"/>
      <c r="DZ171" s="1308"/>
      <c r="EA171" s="1308"/>
      <c r="EB171" s="1308"/>
      <c r="EC171" s="1308"/>
      <c r="ED171" s="1308"/>
      <c r="EE171" s="1308"/>
      <c r="EF171" s="1308"/>
      <c r="EG171" s="1309"/>
    </row>
    <row r="172" spans="3:175" ht="4.3499999999999996" customHeight="1" x14ac:dyDescent="0.15">
      <c r="C172" s="1680"/>
      <c r="D172" s="1680"/>
      <c r="E172" s="7"/>
      <c r="F172" s="12"/>
      <c r="G172" s="1682"/>
      <c r="H172" s="1461"/>
      <c r="I172" s="1461"/>
      <c r="J172" s="1461"/>
      <c r="K172" s="1461"/>
      <c r="L172" s="1461"/>
      <c r="M172" s="1461"/>
      <c r="N172" s="1461"/>
      <c r="O172" s="1461"/>
      <c r="P172" s="1496"/>
      <c r="Q172" s="1496"/>
      <c r="R172" s="1496"/>
      <c r="S172" s="1496"/>
      <c r="T172" s="1496"/>
      <c r="U172" s="1496"/>
      <c r="V172" s="1496"/>
      <c r="W172" s="1496"/>
      <c r="X172" s="1496"/>
      <c r="Y172" s="1496"/>
      <c r="Z172" s="1496"/>
      <c r="AA172" s="1496"/>
      <c r="AB172" s="1496"/>
      <c r="AC172" s="1496"/>
      <c r="AD172" s="1496"/>
      <c r="AE172" s="1496"/>
      <c r="AF172" s="1496"/>
      <c r="AG172" s="1496"/>
      <c r="AH172" s="1496"/>
      <c r="AI172" s="1496"/>
      <c r="AJ172" s="1496"/>
      <c r="AK172" s="1496"/>
      <c r="AL172" s="1496"/>
      <c r="AM172" s="1496"/>
      <c r="AN172" s="1496"/>
      <c r="AO172" s="1496"/>
      <c r="AP172" s="1496"/>
      <c r="AQ172" s="1496"/>
      <c r="AR172" s="1496"/>
      <c r="AS172" s="1496"/>
      <c r="AT172" s="1496"/>
      <c r="AU172" s="1496"/>
      <c r="AV172" s="1496"/>
      <c r="AW172" s="1496"/>
      <c r="AX172" s="1496"/>
      <c r="AY172" s="1496"/>
      <c r="AZ172" s="1496"/>
      <c r="BA172" s="1496"/>
      <c r="BB172" s="1496"/>
      <c r="BC172" s="1498"/>
      <c r="BE172" s="1140"/>
      <c r="BF172" s="1141"/>
      <c r="BG172" s="1142"/>
      <c r="BH172" s="962" t="s">
        <v>848</v>
      </c>
      <c r="BI172" s="963"/>
      <c r="BJ172" s="963"/>
      <c r="BK172" s="963"/>
      <c r="BL172" s="963"/>
      <c r="BM172" s="963"/>
      <c r="BN172" s="963"/>
      <c r="BO172" s="963"/>
      <c r="BP172" s="963"/>
      <c r="BQ172" s="963"/>
      <c r="BR172" s="963"/>
      <c r="BS172" s="963"/>
      <c r="BT172" s="964"/>
      <c r="BU172" s="1080" t="s">
        <v>187</v>
      </c>
      <c r="BV172" s="1081"/>
      <c r="BW172" s="1082"/>
      <c r="BX172" s="1237">
        <f>IFERROR(IF(条件!G12="特定",条件!M12,0),0)+IFERROR(IF(条件!G13="特定",条件!M13,0),0)+IFERROR(IF(条件!G14="特定",条件!M14,0),0)+IFERROR(IF(条件!G15="特定",条件!M15,0),0)++IFERROR(IF(条件!G16="特定",条件!M16,0),0)</f>
        <v>0</v>
      </c>
      <c r="BY172" s="1356"/>
      <c r="BZ172" s="1356"/>
      <c r="CA172" s="1356"/>
      <c r="CB172" s="1356"/>
      <c r="CC172" s="1356"/>
      <c r="CD172" s="1356"/>
      <c r="CE172" s="1356"/>
      <c r="CF172" s="1356"/>
      <c r="CG172" s="1356"/>
      <c r="CH172" s="1356"/>
      <c r="CI172" s="642"/>
      <c r="CJ172" s="60"/>
      <c r="CK172" s="1576"/>
      <c r="CL172" s="1577"/>
      <c r="CM172" s="1577"/>
      <c r="CN172" s="1577"/>
      <c r="CO172" s="1577"/>
      <c r="CP172" s="1577"/>
      <c r="CQ172" s="1578"/>
      <c r="CR172" s="765"/>
      <c r="CS172" s="766"/>
      <c r="CT172" s="766"/>
      <c r="CU172" s="766"/>
      <c r="CV172" s="766"/>
      <c r="CW172" s="766"/>
      <c r="CX172" s="766"/>
      <c r="CY172" s="766"/>
      <c r="CZ172" s="766"/>
      <c r="DA172" s="766"/>
      <c r="DB172" s="766"/>
      <c r="DC172" s="766"/>
      <c r="DD172" s="766"/>
      <c r="DE172" s="766"/>
      <c r="DF172" s="766"/>
      <c r="DG172" s="766"/>
      <c r="DH172" s="766"/>
      <c r="DI172" s="766"/>
      <c r="DJ172" s="766"/>
      <c r="DK172" s="766"/>
      <c r="DL172" s="766"/>
      <c r="DM172" s="766"/>
      <c r="DN172" s="846"/>
      <c r="DO172" s="656"/>
      <c r="DP172" s="656"/>
      <c r="DQ172" s="656"/>
      <c r="DR172" s="656"/>
      <c r="DS172" s="657"/>
      <c r="DT172" s="1307"/>
      <c r="DU172" s="1308"/>
      <c r="DV172" s="1308"/>
      <c r="DW172" s="1308"/>
      <c r="DX172" s="1308"/>
      <c r="DY172" s="1308"/>
      <c r="DZ172" s="1308"/>
      <c r="EA172" s="1308"/>
      <c r="EB172" s="1308"/>
      <c r="EC172" s="1308"/>
      <c r="ED172" s="1308"/>
      <c r="EE172" s="1308"/>
      <c r="EF172" s="1308"/>
      <c r="EG172" s="1309"/>
    </row>
    <row r="173" spans="3:175" ht="4.3499999999999996" customHeight="1" x14ac:dyDescent="0.15">
      <c r="C173" s="1680"/>
      <c r="D173" s="1680"/>
      <c r="E173" s="7"/>
      <c r="F173" s="12"/>
      <c r="G173" s="1682"/>
      <c r="H173" s="1461"/>
      <c r="I173" s="1461"/>
      <c r="J173" s="1461"/>
      <c r="K173" s="1461"/>
      <c r="L173" s="1461"/>
      <c r="M173" s="1461"/>
      <c r="N173" s="1461"/>
      <c r="O173" s="1461"/>
      <c r="P173" s="1496"/>
      <c r="Q173" s="1496"/>
      <c r="R173" s="1496"/>
      <c r="S173" s="1496"/>
      <c r="T173" s="1496"/>
      <c r="U173" s="1496"/>
      <c r="V173" s="1496"/>
      <c r="W173" s="1496"/>
      <c r="X173" s="1496"/>
      <c r="Y173" s="1496"/>
      <c r="Z173" s="1496"/>
      <c r="AA173" s="1496"/>
      <c r="AB173" s="1496"/>
      <c r="AC173" s="1496"/>
      <c r="AD173" s="1496"/>
      <c r="AE173" s="1496"/>
      <c r="AF173" s="1496"/>
      <c r="AG173" s="1496"/>
      <c r="AH173" s="1496"/>
      <c r="AI173" s="1496"/>
      <c r="AJ173" s="1496"/>
      <c r="AK173" s="1496"/>
      <c r="AL173" s="1496"/>
      <c r="AM173" s="1496"/>
      <c r="AN173" s="1496"/>
      <c r="AO173" s="1496"/>
      <c r="AP173" s="1496"/>
      <c r="AQ173" s="1496"/>
      <c r="AR173" s="1496"/>
      <c r="AS173" s="1496"/>
      <c r="AT173" s="1496"/>
      <c r="AU173" s="1496"/>
      <c r="AV173" s="1496"/>
      <c r="AW173" s="1496"/>
      <c r="AX173" s="1496"/>
      <c r="AY173" s="1496"/>
      <c r="AZ173" s="1496"/>
      <c r="BA173" s="1496"/>
      <c r="BB173" s="1496"/>
      <c r="BC173" s="1498"/>
      <c r="BE173" s="1140"/>
      <c r="BF173" s="1141"/>
      <c r="BG173" s="1142"/>
      <c r="BH173" s="965"/>
      <c r="BI173" s="966"/>
      <c r="BJ173" s="966"/>
      <c r="BK173" s="966"/>
      <c r="BL173" s="966"/>
      <c r="BM173" s="966"/>
      <c r="BN173" s="966"/>
      <c r="BO173" s="966"/>
      <c r="BP173" s="966"/>
      <c r="BQ173" s="966"/>
      <c r="BR173" s="966"/>
      <c r="BS173" s="966"/>
      <c r="BT173" s="967"/>
      <c r="BU173" s="1080"/>
      <c r="BV173" s="1081"/>
      <c r="BW173" s="1082"/>
      <c r="BX173" s="1357"/>
      <c r="BY173" s="1356"/>
      <c r="BZ173" s="1356"/>
      <c r="CA173" s="1356"/>
      <c r="CB173" s="1356"/>
      <c r="CC173" s="1356"/>
      <c r="CD173" s="1356"/>
      <c r="CE173" s="1356"/>
      <c r="CF173" s="1356"/>
      <c r="CG173" s="1356"/>
      <c r="CH173" s="1356"/>
      <c r="CI173" s="642"/>
      <c r="CJ173" s="60"/>
      <c r="CK173" s="1576"/>
      <c r="CL173" s="1577"/>
      <c r="CM173" s="1577"/>
      <c r="CN173" s="1577"/>
      <c r="CO173" s="1577"/>
      <c r="CP173" s="1577"/>
      <c r="CQ173" s="1578"/>
      <c r="CR173" s="765"/>
      <c r="CS173" s="766"/>
      <c r="CT173" s="766"/>
      <c r="CU173" s="766"/>
      <c r="CV173" s="766"/>
      <c r="CW173" s="766"/>
      <c r="CX173" s="766"/>
      <c r="CY173" s="766"/>
      <c r="CZ173" s="766"/>
      <c r="DA173" s="766"/>
      <c r="DB173" s="766"/>
      <c r="DC173" s="766"/>
      <c r="DD173" s="766"/>
      <c r="DE173" s="766"/>
      <c r="DF173" s="766"/>
      <c r="DG173" s="766"/>
      <c r="DH173" s="766"/>
      <c r="DI173" s="766"/>
      <c r="DJ173" s="766"/>
      <c r="DK173" s="766"/>
      <c r="DL173" s="766"/>
      <c r="DM173" s="766"/>
      <c r="DN173" s="846"/>
      <c r="DO173" s="656"/>
      <c r="DP173" s="656"/>
      <c r="DQ173" s="656"/>
      <c r="DR173" s="656"/>
      <c r="DS173" s="657"/>
      <c r="DT173" s="1307"/>
      <c r="DU173" s="1308"/>
      <c r="DV173" s="1308"/>
      <c r="DW173" s="1308"/>
      <c r="DX173" s="1308"/>
      <c r="DY173" s="1308"/>
      <c r="DZ173" s="1308"/>
      <c r="EA173" s="1308"/>
      <c r="EB173" s="1308"/>
      <c r="EC173" s="1308"/>
      <c r="ED173" s="1308"/>
      <c r="EE173" s="1308"/>
      <c r="EF173" s="1308"/>
      <c r="EG173" s="1309"/>
    </row>
    <row r="174" spans="3:175" ht="3" customHeight="1" x14ac:dyDescent="0.15">
      <c r="C174" s="1680"/>
      <c r="D174" s="1680"/>
      <c r="E174" s="7"/>
      <c r="F174" s="12"/>
      <c r="G174" s="1682"/>
      <c r="H174" s="1461"/>
      <c r="I174" s="1461"/>
      <c r="J174" s="1461"/>
      <c r="K174" s="1461"/>
      <c r="L174" s="1461"/>
      <c r="M174" s="1461"/>
      <c r="N174" s="1461"/>
      <c r="O174" s="1461"/>
      <c r="P174" s="1496"/>
      <c r="Q174" s="1496"/>
      <c r="R174" s="1496"/>
      <c r="S174" s="1496"/>
      <c r="T174" s="1496"/>
      <c r="U174" s="1496"/>
      <c r="V174" s="1496"/>
      <c r="W174" s="1496"/>
      <c r="X174" s="1496"/>
      <c r="Y174" s="1496"/>
      <c r="Z174" s="1496"/>
      <c r="AA174" s="1496"/>
      <c r="AB174" s="1496"/>
      <c r="AC174" s="1496"/>
      <c r="AD174" s="1496"/>
      <c r="AE174" s="1496"/>
      <c r="AF174" s="1496"/>
      <c r="AG174" s="1496"/>
      <c r="AH174" s="1496"/>
      <c r="AI174" s="1496"/>
      <c r="AJ174" s="1496"/>
      <c r="AK174" s="1496"/>
      <c r="AL174" s="1496"/>
      <c r="AM174" s="1496"/>
      <c r="AN174" s="1496"/>
      <c r="AO174" s="1496"/>
      <c r="AP174" s="1496"/>
      <c r="AQ174" s="1496"/>
      <c r="AR174" s="1496"/>
      <c r="AS174" s="1496"/>
      <c r="AT174" s="1496"/>
      <c r="AU174" s="1496"/>
      <c r="AV174" s="1496"/>
      <c r="AW174" s="1496"/>
      <c r="AX174" s="1496"/>
      <c r="AY174" s="1496"/>
      <c r="AZ174" s="1496"/>
      <c r="BA174" s="1496"/>
      <c r="BB174" s="1496"/>
      <c r="BC174" s="1498"/>
      <c r="BE174" s="1140"/>
      <c r="BF174" s="1141"/>
      <c r="BG174" s="1142"/>
      <c r="BH174" s="965"/>
      <c r="BI174" s="966"/>
      <c r="BJ174" s="966"/>
      <c r="BK174" s="966"/>
      <c r="BL174" s="966"/>
      <c r="BM174" s="966"/>
      <c r="BN174" s="966"/>
      <c r="BO174" s="966"/>
      <c r="BP174" s="966"/>
      <c r="BQ174" s="966"/>
      <c r="BR174" s="966"/>
      <c r="BS174" s="966"/>
      <c r="BT174" s="967"/>
      <c r="BU174" s="1080"/>
      <c r="BV174" s="1081"/>
      <c r="BW174" s="1082"/>
      <c r="BX174" s="1357"/>
      <c r="BY174" s="1356"/>
      <c r="BZ174" s="1356"/>
      <c r="CA174" s="1356"/>
      <c r="CB174" s="1356"/>
      <c r="CC174" s="1356"/>
      <c r="CD174" s="1356"/>
      <c r="CE174" s="1356"/>
      <c r="CF174" s="1356"/>
      <c r="CG174" s="1356"/>
      <c r="CH174" s="1356"/>
      <c r="CI174" s="642"/>
      <c r="CJ174" s="60"/>
      <c r="CK174" s="1579"/>
      <c r="CL174" s="1580"/>
      <c r="CM174" s="1580"/>
      <c r="CN174" s="1580"/>
      <c r="CO174" s="1580"/>
      <c r="CP174" s="1580"/>
      <c r="CQ174" s="1581"/>
      <c r="CR174" s="768"/>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804"/>
      <c r="DO174" s="659"/>
      <c r="DP174" s="659"/>
      <c r="DQ174" s="659"/>
      <c r="DR174" s="659"/>
      <c r="DS174" s="660"/>
      <c r="DT174" s="1310"/>
      <c r="DU174" s="1311"/>
      <c r="DV174" s="1311"/>
      <c r="DW174" s="1311"/>
      <c r="DX174" s="1311"/>
      <c r="DY174" s="1311"/>
      <c r="DZ174" s="1311"/>
      <c r="EA174" s="1311"/>
      <c r="EB174" s="1311"/>
      <c r="EC174" s="1311"/>
      <c r="ED174" s="1311"/>
      <c r="EE174" s="1311"/>
      <c r="EF174" s="1311"/>
      <c r="EG174" s="1312"/>
    </row>
    <row r="175" spans="3:175" ht="3" customHeight="1" thickBot="1" x14ac:dyDescent="0.2">
      <c r="C175" s="1680"/>
      <c r="D175" s="1680"/>
      <c r="E175" s="7"/>
      <c r="G175" s="1683"/>
      <c r="H175" s="1684"/>
      <c r="I175" s="1684"/>
      <c r="J175" s="1684"/>
      <c r="K175" s="1684"/>
      <c r="L175" s="1684"/>
      <c r="M175" s="1684"/>
      <c r="N175" s="1684"/>
      <c r="O175" s="1684"/>
      <c r="P175" s="1497"/>
      <c r="Q175" s="1497"/>
      <c r="R175" s="1497"/>
      <c r="S175" s="1497"/>
      <c r="T175" s="1497"/>
      <c r="U175" s="1497"/>
      <c r="V175" s="1497"/>
      <c r="W175" s="1497"/>
      <c r="X175" s="1497"/>
      <c r="Y175" s="1497"/>
      <c r="Z175" s="1497"/>
      <c r="AA175" s="1497"/>
      <c r="AB175" s="1497"/>
      <c r="AC175" s="1497"/>
      <c r="AD175" s="1497"/>
      <c r="AE175" s="1497"/>
      <c r="AF175" s="1497"/>
      <c r="AG175" s="1497"/>
      <c r="AH175" s="1497"/>
      <c r="AI175" s="1497"/>
      <c r="AJ175" s="1497"/>
      <c r="AK175" s="1497"/>
      <c r="AL175" s="1497"/>
      <c r="AM175" s="1497"/>
      <c r="AN175" s="1497"/>
      <c r="AO175" s="1497"/>
      <c r="AP175" s="1497"/>
      <c r="AQ175" s="1497"/>
      <c r="AR175" s="1497"/>
      <c r="AS175" s="1497"/>
      <c r="AT175" s="1497"/>
      <c r="AU175" s="1497"/>
      <c r="AV175" s="1497"/>
      <c r="AW175" s="1497"/>
      <c r="AX175" s="1497"/>
      <c r="AY175" s="1497"/>
      <c r="AZ175" s="1497"/>
      <c r="BA175" s="1497"/>
      <c r="BB175" s="1497"/>
      <c r="BC175" s="1499"/>
      <c r="BE175" s="1140"/>
      <c r="BF175" s="1141"/>
      <c r="BG175" s="1142"/>
      <c r="BH175" s="968"/>
      <c r="BI175" s="969"/>
      <c r="BJ175" s="969"/>
      <c r="BK175" s="969"/>
      <c r="BL175" s="969"/>
      <c r="BM175" s="969"/>
      <c r="BN175" s="969"/>
      <c r="BO175" s="969"/>
      <c r="BP175" s="969"/>
      <c r="BQ175" s="969"/>
      <c r="BR175" s="969"/>
      <c r="BS175" s="969"/>
      <c r="BT175" s="970"/>
      <c r="BU175" s="1080"/>
      <c r="BV175" s="1081"/>
      <c r="BW175" s="1082"/>
      <c r="BX175" s="1357"/>
      <c r="BY175" s="1356"/>
      <c r="BZ175" s="1356"/>
      <c r="CA175" s="1356"/>
      <c r="CB175" s="1356"/>
      <c r="CC175" s="1356"/>
      <c r="CD175" s="1356"/>
      <c r="CE175" s="1356"/>
      <c r="CF175" s="1356"/>
      <c r="CG175" s="1356"/>
      <c r="CH175" s="1356"/>
      <c r="CI175" s="642"/>
      <c r="CJ175" s="60"/>
      <c r="CK175" s="682" t="s">
        <v>235</v>
      </c>
      <c r="CL175" s="683"/>
      <c r="CM175" s="683"/>
      <c r="CN175" s="683"/>
      <c r="CO175" s="683"/>
      <c r="CP175" s="683"/>
      <c r="CQ175" s="684"/>
      <c r="CR175" s="762" t="str">
        <f>IF(給与!I33="","",給与!I33)</f>
        <v/>
      </c>
      <c r="CS175" s="763"/>
      <c r="CT175" s="763"/>
      <c r="CU175" s="763"/>
      <c r="CV175" s="763"/>
      <c r="CW175" s="763"/>
      <c r="CX175" s="763"/>
      <c r="CY175" s="763"/>
      <c r="CZ175" s="763"/>
      <c r="DA175" s="763"/>
      <c r="DB175" s="763"/>
      <c r="DC175" s="763"/>
      <c r="DD175" s="763"/>
      <c r="DE175" s="763"/>
      <c r="DF175" s="763"/>
      <c r="DG175" s="763"/>
      <c r="DH175" s="763"/>
      <c r="DI175" s="763"/>
      <c r="DJ175" s="763"/>
      <c r="DK175" s="326"/>
      <c r="DL175" s="326"/>
      <c r="DM175" s="326"/>
      <c r="DN175" s="801" t="s">
        <v>161</v>
      </c>
      <c r="DO175" s="802"/>
      <c r="DP175" s="802"/>
      <c r="DQ175" s="802"/>
      <c r="DR175" s="802"/>
      <c r="DS175" s="803"/>
      <c r="DT175" s="765" t="str">
        <f>IF(給与!I35="","",給与!I35)</f>
        <v/>
      </c>
      <c r="DU175" s="766"/>
      <c r="DV175" s="766"/>
      <c r="DW175" s="766"/>
      <c r="DX175" s="766"/>
      <c r="DY175" s="766"/>
      <c r="DZ175" s="766"/>
      <c r="EA175" s="766"/>
      <c r="EB175" s="766"/>
      <c r="EC175" s="766"/>
      <c r="ED175" s="766"/>
      <c r="EE175" s="766"/>
      <c r="EF175" s="766"/>
      <c r="EG175" s="767"/>
    </row>
    <row r="176" spans="3:175" ht="4.3499999999999996" customHeight="1" x14ac:dyDescent="0.15">
      <c r="C176" s="1680"/>
      <c r="D176" s="1680"/>
      <c r="E176" s="7"/>
      <c r="F176" s="12"/>
      <c r="G176" s="1685" t="s">
        <v>152</v>
      </c>
      <c r="H176" s="1685"/>
      <c r="I176" s="1685"/>
      <c r="J176" s="1685"/>
      <c r="K176" s="1685"/>
      <c r="L176" s="1685"/>
      <c r="M176" s="1685"/>
      <c r="N176" s="1685"/>
      <c r="O176" s="1685"/>
      <c r="P176" s="1685"/>
      <c r="Q176" s="1685"/>
      <c r="R176" s="1685"/>
      <c r="S176" s="1685"/>
      <c r="T176" s="1685"/>
      <c r="U176" s="1685"/>
      <c r="V176" s="1685"/>
      <c r="W176" s="1685"/>
      <c r="X176" s="1685"/>
      <c r="Y176" s="1685"/>
      <c r="Z176" s="1685"/>
      <c r="AA176" s="1685"/>
      <c r="AB176" s="1685"/>
      <c r="AC176" s="1685"/>
      <c r="AD176" s="1685"/>
      <c r="AE176" s="1685"/>
      <c r="AF176" s="1685"/>
      <c r="AG176" s="1685"/>
      <c r="AH176" s="1685"/>
      <c r="AI176" s="1685"/>
      <c r="AJ176" s="1685"/>
      <c r="AK176" s="1685"/>
      <c r="AL176" s="1685"/>
      <c r="AM176" s="1685"/>
      <c r="AN176" s="1685"/>
      <c r="AO176" s="1685"/>
      <c r="AP176" s="1685"/>
      <c r="AQ176" s="1685"/>
      <c r="AR176" s="1685"/>
      <c r="AS176" s="1685"/>
      <c r="AT176" s="1685"/>
      <c r="AU176" s="1685"/>
      <c r="AV176" s="1685"/>
      <c r="AW176" s="1685"/>
      <c r="AX176" s="1685"/>
      <c r="AY176" s="1685"/>
      <c r="AZ176" s="1685"/>
      <c r="BA176" s="1685"/>
      <c r="BB176" s="1685"/>
      <c r="BC176" s="1685"/>
      <c r="BE176" s="1140"/>
      <c r="BF176" s="1141"/>
      <c r="BG176" s="1142"/>
      <c r="BH176" s="1588" t="s">
        <v>14</v>
      </c>
      <c r="BI176" s="1589"/>
      <c r="BJ176" s="1589"/>
      <c r="BK176" s="1589"/>
      <c r="BL176" s="1589"/>
      <c r="BM176" s="1589"/>
      <c r="BN176" s="1589"/>
      <c r="BO176" s="1589"/>
      <c r="BP176" s="1589"/>
      <c r="BQ176" s="1589"/>
      <c r="BR176" s="1589"/>
      <c r="BS176" s="1589"/>
      <c r="BT176" s="1589"/>
      <c r="BU176" s="1080" t="s">
        <v>149</v>
      </c>
      <c r="BV176" s="1081"/>
      <c r="BW176" s="1082"/>
      <c r="BX176" s="1661">
        <v>430000</v>
      </c>
      <c r="BY176" s="1662"/>
      <c r="BZ176" s="1662"/>
      <c r="CA176" s="1662"/>
      <c r="CB176" s="1662"/>
      <c r="CC176" s="1662"/>
      <c r="CD176" s="1662"/>
      <c r="CE176" s="1662"/>
      <c r="CF176" s="1662"/>
      <c r="CG176" s="1662"/>
      <c r="CH176" s="1662"/>
      <c r="CI176" s="642"/>
      <c r="CJ176" s="60"/>
      <c r="CK176" s="688"/>
      <c r="CL176" s="689"/>
      <c r="CM176" s="689"/>
      <c r="CN176" s="689"/>
      <c r="CO176" s="689"/>
      <c r="CP176" s="689"/>
      <c r="CQ176" s="690"/>
      <c r="CR176" s="765"/>
      <c r="CS176" s="766"/>
      <c r="CT176" s="766"/>
      <c r="CU176" s="766"/>
      <c r="CV176" s="766"/>
      <c r="CW176" s="766"/>
      <c r="CX176" s="766"/>
      <c r="CY176" s="766"/>
      <c r="CZ176" s="766"/>
      <c r="DA176" s="766"/>
      <c r="DB176" s="766"/>
      <c r="DC176" s="766"/>
      <c r="DD176" s="766"/>
      <c r="DE176" s="766"/>
      <c r="DF176" s="766"/>
      <c r="DG176" s="766"/>
      <c r="DH176" s="766"/>
      <c r="DI176" s="766"/>
      <c r="DJ176" s="766"/>
      <c r="DK176" s="812" t="s">
        <v>239</v>
      </c>
      <c r="DL176" s="1627"/>
      <c r="DM176" s="327"/>
      <c r="DN176" s="846"/>
      <c r="DO176" s="656"/>
      <c r="DP176" s="656"/>
      <c r="DQ176" s="656"/>
      <c r="DR176" s="656"/>
      <c r="DS176" s="657"/>
      <c r="DT176" s="765"/>
      <c r="DU176" s="766"/>
      <c r="DV176" s="766"/>
      <c r="DW176" s="766"/>
      <c r="DX176" s="766"/>
      <c r="DY176" s="766"/>
      <c r="DZ176" s="766"/>
      <c r="EA176" s="766"/>
      <c r="EB176" s="766"/>
      <c r="EC176" s="766"/>
      <c r="ED176" s="766"/>
      <c r="EE176" s="766"/>
      <c r="EF176" s="766"/>
      <c r="EG176" s="767"/>
    </row>
    <row r="177" spans="3:160" ht="4.3499999999999996" customHeight="1" x14ac:dyDescent="0.15">
      <c r="C177" s="1680"/>
      <c r="D177" s="1680"/>
      <c r="E177" s="7"/>
      <c r="F177" s="12"/>
      <c r="G177" s="1685"/>
      <c r="H177" s="1685"/>
      <c r="I177" s="1685"/>
      <c r="J177" s="1685"/>
      <c r="K177" s="1685"/>
      <c r="L177" s="1685"/>
      <c r="M177" s="1685"/>
      <c r="N177" s="1685"/>
      <c r="O177" s="1685"/>
      <c r="P177" s="1685"/>
      <c r="Q177" s="1685"/>
      <c r="R177" s="1685"/>
      <c r="S177" s="1685"/>
      <c r="T177" s="1685"/>
      <c r="U177" s="1685"/>
      <c r="V177" s="1685"/>
      <c r="W177" s="1685"/>
      <c r="X177" s="1685"/>
      <c r="Y177" s="1685"/>
      <c r="Z177" s="1685"/>
      <c r="AA177" s="1685"/>
      <c r="AB177" s="1685"/>
      <c r="AC177" s="1685"/>
      <c r="AD177" s="1685"/>
      <c r="AE177" s="1685"/>
      <c r="AF177" s="1685"/>
      <c r="AG177" s="1685"/>
      <c r="AH177" s="1685"/>
      <c r="AI177" s="1685"/>
      <c r="AJ177" s="1685"/>
      <c r="AK177" s="1685"/>
      <c r="AL177" s="1685"/>
      <c r="AM177" s="1685"/>
      <c r="AN177" s="1685"/>
      <c r="AO177" s="1685"/>
      <c r="AP177" s="1685"/>
      <c r="AQ177" s="1685"/>
      <c r="AR177" s="1685"/>
      <c r="AS177" s="1685"/>
      <c r="AT177" s="1685"/>
      <c r="AU177" s="1685"/>
      <c r="AV177" s="1685"/>
      <c r="AW177" s="1685"/>
      <c r="AX177" s="1685"/>
      <c r="AY177" s="1685"/>
      <c r="AZ177" s="1685"/>
      <c r="BA177" s="1685"/>
      <c r="BB177" s="1685"/>
      <c r="BC177" s="1685"/>
      <c r="BE177" s="1140"/>
      <c r="BF177" s="1141"/>
      <c r="BG177" s="1142"/>
      <c r="BH177" s="1588"/>
      <c r="BI177" s="1589"/>
      <c r="BJ177" s="1589"/>
      <c r="BK177" s="1589"/>
      <c r="BL177" s="1589"/>
      <c r="BM177" s="1589"/>
      <c r="BN177" s="1589"/>
      <c r="BO177" s="1589"/>
      <c r="BP177" s="1589"/>
      <c r="BQ177" s="1589"/>
      <c r="BR177" s="1589"/>
      <c r="BS177" s="1589"/>
      <c r="BT177" s="1589"/>
      <c r="BU177" s="1080"/>
      <c r="BV177" s="1081"/>
      <c r="BW177" s="1082"/>
      <c r="BX177" s="1663"/>
      <c r="BY177" s="1662"/>
      <c r="BZ177" s="1662"/>
      <c r="CA177" s="1662"/>
      <c r="CB177" s="1662"/>
      <c r="CC177" s="1662"/>
      <c r="CD177" s="1662"/>
      <c r="CE177" s="1662"/>
      <c r="CF177" s="1662"/>
      <c r="CG177" s="1662"/>
      <c r="CH177" s="1662"/>
      <c r="CI177" s="642"/>
      <c r="CJ177" s="60"/>
      <c r="CK177" s="688"/>
      <c r="CL177" s="689"/>
      <c r="CM177" s="689"/>
      <c r="CN177" s="689"/>
      <c r="CO177" s="689"/>
      <c r="CP177" s="689"/>
      <c r="CQ177" s="690"/>
      <c r="CR177" s="765"/>
      <c r="CS177" s="766"/>
      <c r="CT177" s="766"/>
      <c r="CU177" s="766"/>
      <c r="CV177" s="766"/>
      <c r="CW177" s="766"/>
      <c r="CX177" s="766"/>
      <c r="CY177" s="766"/>
      <c r="CZ177" s="766"/>
      <c r="DA177" s="766"/>
      <c r="DB177" s="766"/>
      <c r="DC177" s="766"/>
      <c r="DD177" s="766"/>
      <c r="DE177" s="766"/>
      <c r="DF177" s="766"/>
      <c r="DG177" s="766"/>
      <c r="DH177" s="766"/>
      <c r="DI177" s="766"/>
      <c r="DJ177" s="766"/>
      <c r="DK177" s="1627"/>
      <c r="DL177" s="1627"/>
      <c r="DM177" s="327"/>
      <c r="DN177" s="846"/>
      <c r="DO177" s="656"/>
      <c r="DP177" s="656"/>
      <c r="DQ177" s="656"/>
      <c r="DR177" s="656"/>
      <c r="DS177" s="657"/>
      <c r="DT177" s="765"/>
      <c r="DU177" s="766"/>
      <c r="DV177" s="766"/>
      <c r="DW177" s="766"/>
      <c r="DX177" s="766"/>
      <c r="DY177" s="766"/>
      <c r="DZ177" s="766"/>
      <c r="EA177" s="766"/>
      <c r="EB177" s="766"/>
      <c r="EC177" s="766"/>
      <c r="ED177" s="766"/>
      <c r="EE177" s="766"/>
      <c r="EF177" s="766"/>
      <c r="EG177" s="767"/>
    </row>
    <row r="178" spans="3:160" ht="2.25" customHeight="1" x14ac:dyDescent="0.15">
      <c r="C178" s="1680"/>
      <c r="D178" s="1680"/>
      <c r="E178" s="7"/>
      <c r="F178" s="12"/>
      <c r="G178" s="1685"/>
      <c r="H178" s="1685"/>
      <c r="I178" s="1685"/>
      <c r="J178" s="1685"/>
      <c r="K178" s="1685"/>
      <c r="L178" s="1685"/>
      <c r="M178" s="1685"/>
      <c r="N178" s="1685"/>
      <c r="O178" s="1685"/>
      <c r="P178" s="1685"/>
      <c r="Q178" s="1685"/>
      <c r="R178" s="1685"/>
      <c r="S178" s="1685"/>
      <c r="T178" s="1685"/>
      <c r="U178" s="1685"/>
      <c r="V178" s="1685"/>
      <c r="W178" s="1685"/>
      <c r="X178" s="1685"/>
      <c r="Y178" s="1685"/>
      <c r="Z178" s="1685"/>
      <c r="AA178" s="1685"/>
      <c r="AB178" s="1685"/>
      <c r="AC178" s="1685"/>
      <c r="AD178" s="1685"/>
      <c r="AE178" s="1685"/>
      <c r="AF178" s="1685"/>
      <c r="AG178" s="1685"/>
      <c r="AH178" s="1685"/>
      <c r="AI178" s="1685"/>
      <c r="AJ178" s="1685"/>
      <c r="AK178" s="1685"/>
      <c r="AL178" s="1685"/>
      <c r="AM178" s="1685"/>
      <c r="AN178" s="1685"/>
      <c r="AO178" s="1685"/>
      <c r="AP178" s="1685"/>
      <c r="AQ178" s="1685"/>
      <c r="AR178" s="1685"/>
      <c r="AS178" s="1685"/>
      <c r="AT178" s="1685"/>
      <c r="AU178" s="1685"/>
      <c r="AV178" s="1685"/>
      <c r="AW178" s="1685"/>
      <c r="AX178" s="1685"/>
      <c r="AY178" s="1685"/>
      <c r="AZ178" s="1685"/>
      <c r="BA178" s="1685"/>
      <c r="BB178" s="1685"/>
      <c r="BC178" s="1685"/>
      <c r="BE178" s="1140"/>
      <c r="BF178" s="1141"/>
      <c r="BG178" s="1142"/>
      <c r="BH178" s="1588"/>
      <c r="BI178" s="1589"/>
      <c r="BJ178" s="1589"/>
      <c r="BK178" s="1589"/>
      <c r="BL178" s="1589"/>
      <c r="BM178" s="1589"/>
      <c r="BN178" s="1589"/>
      <c r="BO178" s="1589"/>
      <c r="BP178" s="1589"/>
      <c r="BQ178" s="1589"/>
      <c r="BR178" s="1589"/>
      <c r="BS178" s="1589"/>
      <c r="BT178" s="1589"/>
      <c r="BU178" s="1080"/>
      <c r="BV178" s="1081"/>
      <c r="BW178" s="1082"/>
      <c r="BX178" s="1663"/>
      <c r="BY178" s="1662"/>
      <c r="BZ178" s="1662"/>
      <c r="CA178" s="1662"/>
      <c r="CB178" s="1662"/>
      <c r="CC178" s="1662"/>
      <c r="CD178" s="1662"/>
      <c r="CE178" s="1662"/>
      <c r="CF178" s="1662"/>
      <c r="CG178" s="1662"/>
      <c r="CH178" s="1662"/>
      <c r="CI178" s="642"/>
      <c r="CJ178" s="60"/>
      <c r="CK178" s="688"/>
      <c r="CL178" s="689"/>
      <c r="CM178" s="689"/>
      <c r="CN178" s="689"/>
      <c r="CO178" s="689"/>
      <c r="CP178" s="689"/>
      <c r="CQ178" s="690"/>
      <c r="CR178" s="765"/>
      <c r="CS178" s="766"/>
      <c r="CT178" s="766"/>
      <c r="CU178" s="766"/>
      <c r="CV178" s="766"/>
      <c r="CW178" s="766"/>
      <c r="CX178" s="766"/>
      <c r="CY178" s="766"/>
      <c r="CZ178" s="766"/>
      <c r="DA178" s="766"/>
      <c r="DB178" s="766"/>
      <c r="DC178" s="766"/>
      <c r="DD178" s="766"/>
      <c r="DE178" s="766"/>
      <c r="DF178" s="766"/>
      <c r="DG178" s="766"/>
      <c r="DH178" s="766"/>
      <c r="DI178" s="766"/>
      <c r="DJ178" s="766"/>
      <c r="DK178" s="1627"/>
      <c r="DL178" s="1627"/>
      <c r="DM178" s="327"/>
      <c r="DN178" s="846"/>
      <c r="DO178" s="656"/>
      <c r="DP178" s="656"/>
      <c r="DQ178" s="656"/>
      <c r="DR178" s="656"/>
      <c r="DS178" s="657"/>
      <c r="DT178" s="765"/>
      <c r="DU178" s="766"/>
      <c r="DV178" s="766"/>
      <c r="DW178" s="766"/>
      <c r="DX178" s="766"/>
      <c r="DY178" s="766"/>
      <c r="DZ178" s="766"/>
      <c r="EA178" s="766"/>
      <c r="EB178" s="766"/>
      <c r="EC178" s="766"/>
      <c r="ED178" s="766"/>
      <c r="EE178" s="766"/>
      <c r="EF178" s="766"/>
      <c r="EG178" s="767"/>
    </row>
    <row r="179" spans="3:160" ht="2.25" customHeight="1" x14ac:dyDescent="0.15">
      <c r="C179" s="1680"/>
      <c r="D179" s="1680"/>
      <c r="E179" s="7"/>
      <c r="F179" s="12"/>
      <c r="G179" s="1685"/>
      <c r="H179" s="1685"/>
      <c r="I179" s="1685"/>
      <c r="J179" s="1685"/>
      <c r="K179" s="1685"/>
      <c r="L179" s="1685"/>
      <c r="M179" s="1685"/>
      <c r="N179" s="1685"/>
      <c r="O179" s="1685"/>
      <c r="P179" s="1685"/>
      <c r="Q179" s="1685"/>
      <c r="R179" s="1685"/>
      <c r="S179" s="1685"/>
      <c r="T179" s="1685"/>
      <c r="U179" s="1685"/>
      <c r="V179" s="1685"/>
      <c r="W179" s="1685"/>
      <c r="X179" s="1685"/>
      <c r="Y179" s="1685"/>
      <c r="Z179" s="1685"/>
      <c r="AA179" s="1685"/>
      <c r="AB179" s="1685"/>
      <c r="AC179" s="1685"/>
      <c r="AD179" s="1685"/>
      <c r="AE179" s="1685"/>
      <c r="AF179" s="1685"/>
      <c r="AG179" s="1685"/>
      <c r="AH179" s="1685"/>
      <c r="AI179" s="1685"/>
      <c r="AJ179" s="1685"/>
      <c r="AK179" s="1685"/>
      <c r="AL179" s="1685"/>
      <c r="AM179" s="1685"/>
      <c r="AN179" s="1685"/>
      <c r="AO179" s="1685"/>
      <c r="AP179" s="1685"/>
      <c r="AQ179" s="1685"/>
      <c r="AR179" s="1685"/>
      <c r="AS179" s="1685"/>
      <c r="AT179" s="1685"/>
      <c r="AU179" s="1685"/>
      <c r="AV179" s="1685"/>
      <c r="AW179" s="1685"/>
      <c r="AX179" s="1685"/>
      <c r="AY179" s="1685"/>
      <c r="AZ179" s="1685"/>
      <c r="BA179" s="1685"/>
      <c r="BB179" s="1685"/>
      <c r="BC179" s="1685"/>
      <c r="BE179" s="1140"/>
      <c r="BF179" s="1141"/>
      <c r="BG179" s="1142"/>
      <c r="BH179" s="1588"/>
      <c r="BI179" s="1589"/>
      <c r="BJ179" s="1589"/>
      <c r="BK179" s="1589"/>
      <c r="BL179" s="1589"/>
      <c r="BM179" s="1589"/>
      <c r="BN179" s="1589"/>
      <c r="BO179" s="1589"/>
      <c r="BP179" s="1589"/>
      <c r="BQ179" s="1589"/>
      <c r="BR179" s="1589"/>
      <c r="BS179" s="1589"/>
      <c r="BT179" s="1589"/>
      <c r="BU179" s="1080"/>
      <c r="BV179" s="1081"/>
      <c r="BW179" s="1082"/>
      <c r="BX179" s="1663"/>
      <c r="BY179" s="1662"/>
      <c r="BZ179" s="1662"/>
      <c r="CA179" s="1662"/>
      <c r="CB179" s="1662"/>
      <c r="CC179" s="1662"/>
      <c r="CD179" s="1662"/>
      <c r="CE179" s="1662"/>
      <c r="CF179" s="1662"/>
      <c r="CG179" s="1662"/>
      <c r="CH179" s="1662"/>
      <c r="CI179" s="642"/>
      <c r="CJ179" s="60"/>
      <c r="CK179" s="688"/>
      <c r="CL179" s="689"/>
      <c r="CM179" s="689"/>
      <c r="CN179" s="689"/>
      <c r="CO179" s="689"/>
      <c r="CP179" s="689"/>
      <c r="CQ179" s="690"/>
      <c r="CR179" s="765"/>
      <c r="CS179" s="766"/>
      <c r="CT179" s="766"/>
      <c r="CU179" s="766"/>
      <c r="CV179" s="766"/>
      <c r="CW179" s="766"/>
      <c r="CX179" s="766"/>
      <c r="CY179" s="766"/>
      <c r="CZ179" s="766"/>
      <c r="DA179" s="766"/>
      <c r="DB179" s="766"/>
      <c r="DC179" s="766"/>
      <c r="DD179" s="766"/>
      <c r="DE179" s="766"/>
      <c r="DF179" s="766"/>
      <c r="DG179" s="766"/>
      <c r="DH179" s="766"/>
      <c r="DI179" s="766"/>
      <c r="DJ179" s="766"/>
      <c r="DK179" s="1627"/>
      <c r="DL179" s="1627"/>
      <c r="DM179" s="327"/>
      <c r="DN179" s="846"/>
      <c r="DO179" s="656"/>
      <c r="DP179" s="656"/>
      <c r="DQ179" s="656"/>
      <c r="DR179" s="656"/>
      <c r="DS179" s="657"/>
      <c r="DT179" s="765"/>
      <c r="DU179" s="766"/>
      <c r="DV179" s="766"/>
      <c r="DW179" s="766"/>
      <c r="DX179" s="766"/>
      <c r="DY179" s="766"/>
      <c r="DZ179" s="766"/>
      <c r="EA179" s="766"/>
      <c r="EB179" s="766"/>
      <c r="EC179" s="766"/>
      <c r="ED179" s="766"/>
      <c r="EE179" s="766"/>
      <c r="EF179" s="766"/>
      <c r="EG179" s="767"/>
    </row>
    <row r="180" spans="3:160" ht="4.3499999999999996" customHeight="1" x14ac:dyDescent="0.15">
      <c r="C180" s="1680"/>
      <c r="D180" s="1680"/>
      <c r="E180" s="7"/>
      <c r="F180" s="12"/>
      <c r="G180" s="1685"/>
      <c r="H180" s="1685"/>
      <c r="I180" s="1685"/>
      <c r="J180" s="1685"/>
      <c r="K180" s="1685"/>
      <c r="L180" s="1685"/>
      <c r="M180" s="1685"/>
      <c r="N180" s="1685"/>
      <c r="O180" s="1685"/>
      <c r="P180" s="1685"/>
      <c r="Q180" s="1685"/>
      <c r="R180" s="1685"/>
      <c r="S180" s="1685"/>
      <c r="T180" s="1685"/>
      <c r="U180" s="1685"/>
      <c r="V180" s="1685"/>
      <c r="W180" s="1685"/>
      <c r="X180" s="1685"/>
      <c r="Y180" s="1685"/>
      <c r="Z180" s="1685"/>
      <c r="AA180" s="1685"/>
      <c r="AB180" s="1685"/>
      <c r="AC180" s="1685"/>
      <c r="AD180" s="1685"/>
      <c r="AE180" s="1685"/>
      <c r="AF180" s="1685"/>
      <c r="AG180" s="1685"/>
      <c r="AH180" s="1685"/>
      <c r="AI180" s="1685"/>
      <c r="AJ180" s="1685"/>
      <c r="AK180" s="1685"/>
      <c r="AL180" s="1685"/>
      <c r="AM180" s="1685"/>
      <c r="AN180" s="1685"/>
      <c r="AO180" s="1685"/>
      <c r="AP180" s="1685"/>
      <c r="AQ180" s="1685"/>
      <c r="AR180" s="1685"/>
      <c r="AS180" s="1685"/>
      <c r="AT180" s="1685"/>
      <c r="AU180" s="1685"/>
      <c r="AV180" s="1685"/>
      <c r="AW180" s="1685"/>
      <c r="AX180" s="1685"/>
      <c r="AY180" s="1685"/>
      <c r="AZ180" s="1685"/>
      <c r="BA180" s="1685"/>
      <c r="BB180" s="1685"/>
      <c r="BC180" s="1685"/>
      <c r="BE180" s="1140"/>
      <c r="BF180" s="1141"/>
      <c r="BG180" s="1142"/>
      <c r="BH180" s="1411" t="s">
        <v>849</v>
      </c>
      <c r="BI180" s="1412"/>
      <c r="BJ180" s="1412"/>
      <c r="BK180" s="1412"/>
      <c r="BL180" s="1412"/>
      <c r="BM180" s="1412"/>
      <c r="BN180" s="1412"/>
      <c r="BO180" s="1412"/>
      <c r="BP180" s="1412"/>
      <c r="BQ180" s="1412"/>
      <c r="BR180" s="1412"/>
      <c r="BS180" s="1412"/>
      <c r="BT180" s="1412"/>
      <c r="BU180" s="1317" t="s">
        <v>164</v>
      </c>
      <c r="BV180" s="1318"/>
      <c r="BW180" s="1319"/>
      <c r="BX180" s="1625">
        <f>SUM(BX140:CH179)</f>
        <v>430000</v>
      </c>
      <c r="BY180" s="1626"/>
      <c r="BZ180" s="1626"/>
      <c r="CA180" s="1626"/>
      <c r="CB180" s="1626"/>
      <c r="CC180" s="1626"/>
      <c r="CD180" s="1626"/>
      <c r="CE180" s="1626"/>
      <c r="CF180" s="1626"/>
      <c r="CG180" s="1626"/>
      <c r="CH180" s="1626"/>
      <c r="CI180" s="642"/>
      <c r="CJ180" s="60"/>
      <c r="CK180" s="685"/>
      <c r="CL180" s="686"/>
      <c r="CM180" s="686"/>
      <c r="CN180" s="686"/>
      <c r="CO180" s="686"/>
      <c r="CP180" s="686"/>
      <c r="CQ180" s="687"/>
      <c r="CR180" s="768"/>
      <c r="CS180" s="769"/>
      <c r="CT180" s="769"/>
      <c r="CU180" s="769"/>
      <c r="CV180" s="769"/>
      <c r="CW180" s="769"/>
      <c r="CX180" s="769"/>
      <c r="CY180" s="769"/>
      <c r="CZ180" s="769"/>
      <c r="DA180" s="769"/>
      <c r="DB180" s="769"/>
      <c r="DC180" s="769"/>
      <c r="DD180" s="769"/>
      <c r="DE180" s="769"/>
      <c r="DF180" s="769"/>
      <c r="DG180" s="769"/>
      <c r="DH180" s="769"/>
      <c r="DI180" s="769"/>
      <c r="DJ180" s="769"/>
      <c r="DK180" s="327"/>
      <c r="DL180" s="327"/>
      <c r="DM180" s="327"/>
      <c r="DN180" s="846"/>
      <c r="DO180" s="656"/>
      <c r="DP180" s="656"/>
      <c r="DQ180" s="656"/>
      <c r="DR180" s="656"/>
      <c r="DS180" s="657"/>
      <c r="DT180" s="768"/>
      <c r="DU180" s="769"/>
      <c r="DV180" s="769"/>
      <c r="DW180" s="769"/>
      <c r="DX180" s="769"/>
      <c r="DY180" s="769"/>
      <c r="DZ180" s="769"/>
      <c r="EA180" s="769"/>
      <c r="EB180" s="769"/>
      <c r="EC180" s="769"/>
      <c r="ED180" s="769"/>
      <c r="EE180" s="769"/>
      <c r="EF180" s="769"/>
      <c r="EG180" s="770"/>
    </row>
    <row r="181" spans="3:160" ht="4.3499999999999996" customHeight="1" x14ac:dyDescent="0.15">
      <c r="C181" s="1680"/>
      <c r="D181" s="1680"/>
      <c r="E181" s="7"/>
      <c r="F181" s="12"/>
      <c r="G181" s="1685"/>
      <c r="H181" s="1685"/>
      <c r="I181" s="1685"/>
      <c r="J181" s="1685"/>
      <c r="K181" s="1685"/>
      <c r="L181" s="1685"/>
      <c r="M181" s="1685"/>
      <c r="N181" s="1685"/>
      <c r="O181" s="1685"/>
      <c r="P181" s="1685"/>
      <c r="Q181" s="1685"/>
      <c r="R181" s="1685"/>
      <c r="S181" s="1685"/>
      <c r="T181" s="1685"/>
      <c r="U181" s="1685"/>
      <c r="V181" s="1685"/>
      <c r="W181" s="1685"/>
      <c r="X181" s="1685"/>
      <c r="Y181" s="1685"/>
      <c r="Z181" s="1685"/>
      <c r="AA181" s="1685"/>
      <c r="AB181" s="1685"/>
      <c r="AC181" s="1685"/>
      <c r="AD181" s="1685"/>
      <c r="AE181" s="1685"/>
      <c r="AF181" s="1685"/>
      <c r="AG181" s="1685"/>
      <c r="AH181" s="1685"/>
      <c r="AI181" s="1685"/>
      <c r="AJ181" s="1685"/>
      <c r="AK181" s="1685"/>
      <c r="AL181" s="1685"/>
      <c r="AM181" s="1685"/>
      <c r="AN181" s="1685"/>
      <c r="AO181" s="1685"/>
      <c r="AP181" s="1685"/>
      <c r="AQ181" s="1685"/>
      <c r="AR181" s="1685"/>
      <c r="AS181" s="1685"/>
      <c r="AT181" s="1685"/>
      <c r="AU181" s="1685"/>
      <c r="AV181" s="1685"/>
      <c r="AW181" s="1685"/>
      <c r="AX181" s="1685"/>
      <c r="AY181" s="1685"/>
      <c r="AZ181" s="1685"/>
      <c r="BA181" s="1685"/>
      <c r="BB181" s="1685"/>
      <c r="BC181" s="1685"/>
      <c r="BE181" s="1140"/>
      <c r="BF181" s="1141"/>
      <c r="BG181" s="1142"/>
      <c r="BH181" s="1411"/>
      <c r="BI181" s="1412"/>
      <c r="BJ181" s="1412"/>
      <c r="BK181" s="1412"/>
      <c r="BL181" s="1412"/>
      <c r="BM181" s="1412"/>
      <c r="BN181" s="1412"/>
      <c r="BO181" s="1412"/>
      <c r="BP181" s="1412"/>
      <c r="BQ181" s="1412"/>
      <c r="BR181" s="1412"/>
      <c r="BS181" s="1412"/>
      <c r="BT181" s="1412"/>
      <c r="BU181" s="1320"/>
      <c r="BV181" s="1549"/>
      <c r="BW181" s="1322"/>
      <c r="BX181" s="1625"/>
      <c r="BY181" s="1626"/>
      <c r="BZ181" s="1626"/>
      <c r="CA181" s="1626"/>
      <c r="CB181" s="1626"/>
      <c r="CC181" s="1626"/>
      <c r="CD181" s="1626"/>
      <c r="CE181" s="1626"/>
      <c r="CF181" s="1626"/>
      <c r="CG181" s="1626"/>
      <c r="CH181" s="1626"/>
      <c r="CI181" s="642"/>
      <c r="CJ181" s="60"/>
      <c r="CK181" s="1686" t="s">
        <v>236</v>
      </c>
      <c r="CL181" s="1687"/>
      <c r="CM181" s="1687"/>
      <c r="CN181" s="1687"/>
      <c r="CO181" s="1687"/>
      <c r="CP181" s="1687"/>
      <c r="CQ181" s="1687"/>
      <c r="CR181" s="1687"/>
      <c r="CS181" s="1687"/>
      <c r="CT181" s="1687"/>
      <c r="CU181" s="1688"/>
      <c r="CV181" s="1655" t="s">
        <v>212</v>
      </c>
      <c r="CW181" s="1656"/>
      <c r="CX181" s="1656"/>
      <c r="CY181" s="1656"/>
      <c r="CZ181" s="1656"/>
      <c r="DA181" s="1656"/>
      <c r="DB181" s="1656"/>
      <c r="DC181" s="1656"/>
      <c r="DD181" s="1656"/>
      <c r="DE181" s="1656"/>
      <c r="DF181" s="1656"/>
      <c r="DG181" s="1656"/>
      <c r="DH181" s="1656"/>
      <c r="DI181" s="1656"/>
      <c r="DJ181" s="1656"/>
      <c r="DK181" s="1656"/>
      <c r="DL181" s="1656"/>
      <c r="DM181" s="1656"/>
      <c r="DN181" s="1656"/>
      <c r="DO181" s="1656"/>
      <c r="DP181" s="1656"/>
      <c r="DQ181" s="1656"/>
      <c r="DR181" s="1656"/>
      <c r="DS181" s="1656"/>
      <c r="DT181" s="1656"/>
      <c r="DU181" s="1656"/>
      <c r="DV181" s="1656"/>
      <c r="DW181" s="1656"/>
      <c r="DX181" s="1656"/>
      <c r="DY181" s="1656"/>
      <c r="DZ181" s="1656"/>
      <c r="EA181" s="1656"/>
      <c r="EB181" s="1656"/>
      <c r="EC181" s="1656"/>
      <c r="ED181" s="1656"/>
      <c r="EE181" s="1656"/>
      <c r="EF181" s="1656"/>
      <c r="EG181" s="1657"/>
    </row>
    <row r="182" spans="3:160" ht="2.25" customHeight="1" x14ac:dyDescent="0.15">
      <c r="C182" s="1680"/>
      <c r="D182" s="1680"/>
      <c r="E182" s="7"/>
      <c r="F182" s="12"/>
      <c r="G182" s="1685"/>
      <c r="H182" s="1685"/>
      <c r="I182" s="1685"/>
      <c r="J182" s="1685"/>
      <c r="K182" s="1685"/>
      <c r="L182" s="1685"/>
      <c r="M182" s="1685"/>
      <c r="N182" s="1685"/>
      <c r="O182" s="1685"/>
      <c r="P182" s="1685"/>
      <c r="Q182" s="1685"/>
      <c r="R182" s="1685"/>
      <c r="S182" s="1685"/>
      <c r="T182" s="1685"/>
      <c r="U182" s="1685"/>
      <c r="V182" s="1685"/>
      <c r="W182" s="1685"/>
      <c r="X182" s="1685"/>
      <c r="Y182" s="1685"/>
      <c r="Z182" s="1685"/>
      <c r="AA182" s="1685"/>
      <c r="AB182" s="1685"/>
      <c r="AC182" s="1685"/>
      <c r="AD182" s="1685"/>
      <c r="AE182" s="1685"/>
      <c r="AF182" s="1685"/>
      <c r="AG182" s="1685"/>
      <c r="AH182" s="1685"/>
      <c r="AI182" s="1685"/>
      <c r="AJ182" s="1685"/>
      <c r="AK182" s="1685"/>
      <c r="AL182" s="1685"/>
      <c r="AM182" s="1685"/>
      <c r="AN182" s="1685"/>
      <c r="AO182" s="1685"/>
      <c r="AP182" s="1685"/>
      <c r="AQ182" s="1685"/>
      <c r="AR182" s="1685"/>
      <c r="AS182" s="1685"/>
      <c r="AT182" s="1685"/>
      <c r="AU182" s="1685"/>
      <c r="AV182" s="1685"/>
      <c r="AW182" s="1685"/>
      <c r="AX182" s="1685"/>
      <c r="AY182" s="1685"/>
      <c r="AZ182" s="1685"/>
      <c r="BA182" s="1685"/>
      <c r="BB182" s="1685"/>
      <c r="BC182" s="1685"/>
      <c r="BE182" s="1140"/>
      <c r="BF182" s="1141"/>
      <c r="BG182" s="1142"/>
      <c r="BH182" s="1411"/>
      <c r="BI182" s="1412"/>
      <c r="BJ182" s="1412"/>
      <c r="BK182" s="1412"/>
      <c r="BL182" s="1412"/>
      <c r="BM182" s="1412"/>
      <c r="BN182" s="1412"/>
      <c r="BO182" s="1412"/>
      <c r="BP182" s="1412"/>
      <c r="BQ182" s="1412"/>
      <c r="BR182" s="1412"/>
      <c r="BS182" s="1412"/>
      <c r="BT182" s="1412"/>
      <c r="BU182" s="1320"/>
      <c r="BV182" s="1549"/>
      <c r="BW182" s="1322"/>
      <c r="BX182" s="1625"/>
      <c r="BY182" s="1626"/>
      <c r="BZ182" s="1626"/>
      <c r="CA182" s="1626"/>
      <c r="CB182" s="1626"/>
      <c r="CC182" s="1626"/>
      <c r="CD182" s="1626"/>
      <c r="CE182" s="1626"/>
      <c r="CF182" s="1626"/>
      <c r="CG182" s="1626"/>
      <c r="CH182" s="1626"/>
      <c r="CI182" s="642"/>
      <c r="CJ182" s="60"/>
      <c r="CK182" s="1689"/>
      <c r="CL182" s="1690"/>
      <c r="CM182" s="1690"/>
      <c r="CN182" s="1690"/>
      <c r="CO182" s="1690"/>
      <c r="CP182" s="1690"/>
      <c r="CQ182" s="1690"/>
      <c r="CR182" s="1690"/>
      <c r="CS182" s="1690"/>
      <c r="CT182" s="1690"/>
      <c r="CU182" s="1691"/>
      <c r="CV182" s="1658"/>
      <c r="CW182" s="1659"/>
      <c r="CX182" s="1659"/>
      <c r="CY182" s="1659"/>
      <c r="CZ182" s="1659"/>
      <c r="DA182" s="1659"/>
      <c r="DB182" s="1659"/>
      <c r="DC182" s="1659"/>
      <c r="DD182" s="1659"/>
      <c r="DE182" s="1659"/>
      <c r="DF182" s="1659"/>
      <c r="DG182" s="1659"/>
      <c r="DH182" s="1659"/>
      <c r="DI182" s="1659"/>
      <c r="DJ182" s="1659"/>
      <c r="DK182" s="1659"/>
      <c r="DL182" s="1659"/>
      <c r="DM182" s="1659"/>
      <c r="DN182" s="1659"/>
      <c r="DO182" s="1659"/>
      <c r="DP182" s="1659"/>
      <c r="DQ182" s="1659"/>
      <c r="DR182" s="1659"/>
      <c r="DS182" s="1659"/>
      <c r="DT182" s="1659"/>
      <c r="DU182" s="1659"/>
      <c r="DV182" s="1659"/>
      <c r="DW182" s="1659"/>
      <c r="DX182" s="1659"/>
      <c r="DY182" s="1659"/>
      <c r="DZ182" s="1659"/>
      <c r="EA182" s="1659"/>
      <c r="EB182" s="1659"/>
      <c r="EC182" s="1659"/>
      <c r="ED182" s="1659"/>
      <c r="EE182" s="1659"/>
      <c r="EF182" s="1659"/>
      <c r="EG182" s="1660"/>
    </row>
    <row r="183" spans="3:160" ht="4.3499999999999996" customHeight="1" x14ac:dyDescent="0.15">
      <c r="C183" s="1680"/>
      <c r="D183" s="1680"/>
      <c r="F183" s="12"/>
      <c r="G183" s="1685"/>
      <c r="H183" s="1685"/>
      <c r="I183" s="1685"/>
      <c r="J183" s="1685"/>
      <c r="K183" s="1685"/>
      <c r="L183" s="1685"/>
      <c r="M183" s="1685"/>
      <c r="N183" s="1685"/>
      <c r="O183" s="1685"/>
      <c r="P183" s="1685"/>
      <c r="Q183" s="1685"/>
      <c r="R183" s="1685"/>
      <c r="S183" s="1685"/>
      <c r="T183" s="1685"/>
      <c r="U183" s="1685"/>
      <c r="V183" s="1685"/>
      <c r="W183" s="1685"/>
      <c r="X183" s="1685"/>
      <c r="Y183" s="1685"/>
      <c r="Z183" s="1685"/>
      <c r="AA183" s="1685"/>
      <c r="AB183" s="1685"/>
      <c r="AC183" s="1685"/>
      <c r="AD183" s="1685"/>
      <c r="AE183" s="1685"/>
      <c r="AF183" s="1685"/>
      <c r="AG183" s="1685"/>
      <c r="AH183" s="1685"/>
      <c r="AI183" s="1685"/>
      <c r="AJ183" s="1685"/>
      <c r="AK183" s="1685"/>
      <c r="AL183" s="1685"/>
      <c r="AM183" s="1685"/>
      <c r="AN183" s="1685"/>
      <c r="AO183" s="1685"/>
      <c r="AP183" s="1685"/>
      <c r="AQ183" s="1685"/>
      <c r="AR183" s="1685"/>
      <c r="AS183" s="1685"/>
      <c r="AT183" s="1685"/>
      <c r="AU183" s="1685"/>
      <c r="AV183" s="1685"/>
      <c r="AW183" s="1685"/>
      <c r="AX183" s="1685"/>
      <c r="AY183" s="1685"/>
      <c r="AZ183" s="1685"/>
      <c r="BA183" s="1685"/>
      <c r="BB183" s="1685"/>
      <c r="BC183" s="1685"/>
      <c r="BE183" s="1140"/>
      <c r="BF183" s="1141"/>
      <c r="BG183" s="1142"/>
      <c r="BH183" s="1411"/>
      <c r="BI183" s="1412"/>
      <c r="BJ183" s="1412"/>
      <c r="BK183" s="1412"/>
      <c r="BL183" s="1412"/>
      <c r="BM183" s="1412"/>
      <c r="BN183" s="1412"/>
      <c r="BO183" s="1412"/>
      <c r="BP183" s="1412"/>
      <c r="BQ183" s="1412"/>
      <c r="BR183" s="1412"/>
      <c r="BS183" s="1412"/>
      <c r="BT183" s="1412"/>
      <c r="BU183" s="1323"/>
      <c r="BV183" s="1324"/>
      <c r="BW183" s="1325"/>
      <c r="BX183" s="1625"/>
      <c r="BY183" s="1626"/>
      <c r="BZ183" s="1626"/>
      <c r="CA183" s="1626"/>
      <c r="CB183" s="1626"/>
      <c r="CC183" s="1626"/>
      <c r="CD183" s="1626"/>
      <c r="CE183" s="1626"/>
      <c r="CF183" s="1626"/>
      <c r="CG183" s="1626"/>
      <c r="CH183" s="1626"/>
      <c r="CI183" s="642"/>
      <c r="CJ183" s="60"/>
      <c r="CK183" s="1689"/>
      <c r="CL183" s="1690"/>
      <c r="CM183" s="1690"/>
      <c r="CN183" s="1690"/>
      <c r="CO183" s="1690"/>
      <c r="CP183" s="1690"/>
      <c r="CQ183" s="1690"/>
      <c r="CR183" s="1690"/>
      <c r="CS183" s="1690"/>
      <c r="CT183" s="1690"/>
      <c r="CU183" s="1691"/>
      <c r="CV183" s="1658"/>
      <c r="CW183" s="1659"/>
      <c r="CX183" s="1659"/>
      <c r="CY183" s="1659"/>
      <c r="CZ183" s="1659"/>
      <c r="DA183" s="1659"/>
      <c r="DB183" s="1659"/>
      <c r="DC183" s="1659"/>
      <c r="DD183" s="1659"/>
      <c r="DE183" s="1659"/>
      <c r="DF183" s="1659"/>
      <c r="DG183" s="1659"/>
      <c r="DH183" s="1659"/>
      <c r="DI183" s="1659"/>
      <c r="DJ183" s="1659"/>
      <c r="DK183" s="1659"/>
      <c r="DL183" s="1659"/>
      <c r="DM183" s="1659"/>
      <c r="DN183" s="1659"/>
      <c r="DO183" s="1659"/>
      <c r="DP183" s="1659"/>
      <c r="DQ183" s="1659"/>
      <c r="DR183" s="1659"/>
      <c r="DS183" s="1659"/>
      <c r="DT183" s="1659"/>
      <c r="DU183" s="1659"/>
      <c r="DV183" s="1659"/>
      <c r="DW183" s="1659"/>
      <c r="DX183" s="1659"/>
      <c r="DY183" s="1659"/>
      <c r="DZ183" s="1659"/>
      <c r="EA183" s="1659"/>
      <c r="EB183" s="1659"/>
      <c r="EC183" s="1659"/>
      <c r="ED183" s="1659"/>
      <c r="EE183" s="1659"/>
      <c r="EF183" s="1659"/>
      <c r="EG183" s="1660"/>
    </row>
    <row r="184" spans="3:160" ht="3" customHeight="1" x14ac:dyDescent="0.15">
      <c r="C184" s="1680"/>
      <c r="D184" s="1680"/>
      <c r="F184" s="12"/>
      <c r="G184" s="1552" t="s">
        <v>4</v>
      </c>
      <c r="H184" s="1552"/>
      <c r="I184" s="1552"/>
      <c r="J184" s="1553" t="s">
        <v>832</v>
      </c>
      <c r="K184" s="1553"/>
      <c r="L184" s="1553"/>
      <c r="M184" s="1553"/>
      <c r="N184" s="1553"/>
      <c r="O184" s="1553"/>
      <c r="P184" s="1553"/>
      <c r="Q184" s="1553"/>
      <c r="R184" s="1553"/>
      <c r="S184" s="1553"/>
      <c r="T184" s="1553"/>
      <c r="U184" s="1553"/>
      <c r="V184" s="1553"/>
      <c r="W184" s="1553"/>
      <c r="X184" s="1553"/>
      <c r="Y184" s="1553"/>
      <c r="Z184" s="1553"/>
      <c r="AA184" s="1553"/>
      <c r="AB184" s="1553"/>
      <c r="AC184" s="1553"/>
      <c r="AD184" s="1553"/>
      <c r="AE184" s="1553"/>
      <c r="AF184" s="1553"/>
      <c r="AG184" s="1553"/>
      <c r="AH184" s="1553"/>
      <c r="AI184" s="1553"/>
      <c r="AJ184" s="1553"/>
      <c r="AK184" s="1553"/>
      <c r="AL184" s="1553"/>
      <c r="AM184" s="1553"/>
      <c r="AN184" s="1553"/>
      <c r="AO184" s="1553"/>
      <c r="AP184" s="1553"/>
      <c r="AQ184" s="1553"/>
      <c r="AR184" s="1553"/>
      <c r="AS184" s="1553"/>
      <c r="AT184" s="1553"/>
      <c r="AU184" s="1553"/>
      <c r="AV184" s="1553"/>
      <c r="AW184" s="1553"/>
      <c r="AX184" s="1553"/>
      <c r="AY184" s="1553"/>
      <c r="AZ184" s="1553"/>
      <c r="BA184" s="1553"/>
      <c r="BB184" s="1553"/>
      <c r="BC184" s="1553"/>
      <c r="BE184" s="1140"/>
      <c r="BF184" s="1141"/>
      <c r="BG184" s="1142"/>
      <c r="BH184" s="673" t="s">
        <v>202</v>
      </c>
      <c r="BI184" s="674"/>
      <c r="BJ184" s="674"/>
      <c r="BK184" s="674"/>
      <c r="BL184" s="674"/>
      <c r="BM184" s="674"/>
      <c r="BN184" s="674"/>
      <c r="BO184" s="674"/>
      <c r="BP184" s="674"/>
      <c r="BQ184" s="674"/>
      <c r="BR184" s="674"/>
      <c r="BS184" s="674"/>
      <c r="BT184" s="675"/>
      <c r="BU184" s="1317" t="s">
        <v>188</v>
      </c>
      <c r="BV184" s="1318"/>
      <c r="BW184" s="1319"/>
      <c r="BX184" s="1360"/>
      <c r="BY184" s="1361"/>
      <c r="BZ184" s="1361"/>
      <c r="CA184" s="1361"/>
      <c r="CB184" s="1361"/>
      <c r="CC184" s="1361"/>
      <c r="CD184" s="1361"/>
      <c r="CE184" s="1361"/>
      <c r="CF184" s="1361"/>
      <c r="CG184" s="1361"/>
      <c r="CH184" s="1361"/>
      <c r="CI184" s="642"/>
      <c r="CJ184" s="60"/>
      <c r="CK184" s="1689"/>
      <c r="CL184" s="1690"/>
      <c r="CM184" s="1690"/>
      <c r="CN184" s="1690"/>
      <c r="CO184" s="1690"/>
      <c r="CP184" s="1690"/>
      <c r="CQ184" s="1690"/>
      <c r="CR184" s="1690"/>
      <c r="CS184" s="1690"/>
      <c r="CT184" s="1690"/>
      <c r="CU184" s="1691"/>
      <c r="CV184" s="1571" t="s">
        <v>77</v>
      </c>
      <c r="CW184" s="1572"/>
      <c r="CX184" s="1572"/>
      <c r="CY184" s="1572"/>
      <c r="CZ184" s="1572"/>
      <c r="DA184" s="1572"/>
      <c r="DB184" s="1550" t="str">
        <f>IF(DT157=0,"",M15)</f>
        <v/>
      </c>
      <c r="DC184" s="1550"/>
      <c r="DD184" s="1550"/>
      <c r="DE184" s="1550"/>
      <c r="DF184" s="1550"/>
      <c r="DG184" s="1550"/>
      <c r="DH184" s="1550"/>
      <c r="DI184" s="1550"/>
      <c r="DJ184" s="1550"/>
      <c r="DK184" s="1550"/>
      <c r="DL184" s="1550"/>
      <c r="DM184" s="1550"/>
      <c r="DN184" s="1550"/>
      <c r="DO184" s="1550"/>
      <c r="DP184" s="1550"/>
      <c r="DQ184" s="1550"/>
      <c r="DR184" s="1550"/>
      <c r="DS184" s="1550"/>
      <c r="DT184" s="1550"/>
      <c r="DU184" s="1550"/>
      <c r="DV184" s="1550"/>
      <c r="DW184" s="1550"/>
      <c r="DX184" s="1550"/>
      <c r="DY184" s="1550"/>
      <c r="DZ184" s="1550"/>
      <c r="EA184" s="1550"/>
      <c r="EB184" s="1550"/>
      <c r="EC184" s="1550"/>
      <c r="ED184" s="1550"/>
      <c r="EE184" s="1550"/>
      <c r="EF184" s="1550"/>
      <c r="EG184" s="80"/>
    </row>
    <row r="185" spans="3:160" ht="3.75" customHeight="1" x14ac:dyDescent="0.15">
      <c r="C185" s="1680"/>
      <c r="D185" s="1680"/>
      <c r="F185" s="12"/>
      <c r="G185" s="1552"/>
      <c r="H185" s="1552"/>
      <c r="I185" s="1552"/>
      <c r="J185" s="1553"/>
      <c r="K185" s="1553"/>
      <c r="L185" s="1553"/>
      <c r="M185" s="1553"/>
      <c r="N185" s="1553"/>
      <c r="O185" s="1553"/>
      <c r="P185" s="1553"/>
      <c r="Q185" s="1553"/>
      <c r="R185" s="1553"/>
      <c r="S185" s="1553"/>
      <c r="T185" s="1553"/>
      <c r="U185" s="1553"/>
      <c r="V185" s="1553"/>
      <c r="W185" s="1553"/>
      <c r="X185" s="1553"/>
      <c r="Y185" s="1553"/>
      <c r="Z185" s="1553"/>
      <c r="AA185" s="1553"/>
      <c r="AB185" s="1553"/>
      <c r="AC185" s="1553"/>
      <c r="AD185" s="1553"/>
      <c r="AE185" s="1553"/>
      <c r="AF185" s="1553"/>
      <c r="AG185" s="1553"/>
      <c r="AH185" s="1553"/>
      <c r="AI185" s="1553"/>
      <c r="AJ185" s="1553"/>
      <c r="AK185" s="1553"/>
      <c r="AL185" s="1553"/>
      <c r="AM185" s="1553"/>
      <c r="AN185" s="1553"/>
      <c r="AO185" s="1553"/>
      <c r="AP185" s="1553"/>
      <c r="AQ185" s="1553"/>
      <c r="AR185" s="1553"/>
      <c r="AS185" s="1553"/>
      <c r="AT185" s="1553"/>
      <c r="AU185" s="1553"/>
      <c r="AV185" s="1553"/>
      <c r="AW185" s="1553"/>
      <c r="AX185" s="1553"/>
      <c r="AY185" s="1553"/>
      <c r="AZ185" s="1553"/>
      <c r="BA185" s="1553"/>
      <c r="BB185" s="1553"/>
      <c r="BC185" s="1553"/>
      <c r="BE185" s="1140"/>
      <c r="BF185" s="1141"/>
      <c r="BG185" s="1142"/>
      <c r="BH185" s="676"/>
      <c r="BI185" s="677"/>
      <c r="BJ185" s="677"/>
      <c r="BK185" s="677"/>
      <c r="BL185" s="677"/>
      <c r="BM185" s="677"/>
      <c r="BN185" s="677"/>
      <c r="BO185" s="677"/>
      <c r="BP185" s="677"/>
      <c r="BQ185" s="677"/>
      <c r="BR185" s="677"/>
      <c r="BS185" s="677"/>
      <c r="BT185" s="678"/>
      <c r="BU185" s="1320"/>
      <c r="BV185" s="1549"/>
      <c r="BW185" s="1322"/>
      <c r="BX185" s="1362"/>
      <c r="BY185" s="1361"/>
      <c r="BZ185" s="1361"/>
      <c r="CA185" s="1361"/>
      <c r="CB185" s="1361"/>
      <c r="CC185" s="1361"/>
      <c r="CD185" s="1361"/>
      <c r="CE185" s="1361"/>
      <c r="CF185" s="1361"/>
      <c r="CG185" s="1361"/>
      <c r="CH185" s="1361"/>
      <c r="CI185" s="642"/>
      <c r="CJ185" s="60"/>
      <c r="CK185" s="1689"/>
      <c r="CL185" s="1690"/>
      <c r="CM185" s="1690"/>
      <c r="CN185" s="1690"/>
      <c r="CO185" s="1690"/>
      <c r="CP185" s="1690"/>
      <c r="CQ185" s="1690"/>
      <c r="CR185" s="1690"/>
      <c r="CS185" s="1690"/>
      <c r="CT185" s="1690"/>
      <c r="CU185" s="1691"/>
      <c r="CV185" s="1571"/>
      <c r="CW185" s="1572"/>
      <c r="CX185" s="1572"/>
      <c r="CY185" s="1572"/>
      <c r="CZ185" s="1572"/>
      <c r="DA185" s="1572"/>
      <c r="DB185" s="1550"/>
      <c r="DC185" s="1550"/>
      <c r="DD185" s="1550"/>
      <c r="DE185" s="1550"/>
      <c r="DF185" s="1550"/>
      <c r="DG185" s="1550"/>
      <c r="DH185" s="1550"/>
      <c r="DI185" s="1550"/>
      <c r="DJ185" s="1550"/>
      <c r="DK185" s="1550"/>
      <c r="DL185" s="1550"/>
      <c r="DM185" s="1550"/>
      <c r="DN185" s="1550"/>
      <c r="DO185" s="1550"/>
      <c r="DP185" s="1550"/>
      <c r="DQ185" s="1550"/>
      <c r="DR185" s="1550"/>
      <c r="DS185" s="1550"/>
      <c r="DT185" s="1550"/>
      <c r="DU185" s="1550"/>
      <c r="DV185" s="1550"/>
      <c r="DW185" s="1550"/>
      <c r="DX185" s="1550"/>
      <c r="DY185" s="1550"/>
      <c r="DZ185" s="1550"/>
      <c r="EA185" s="1550"/>
      <c r="EB185" s="1550"/>
      <c r="EC185" s="1550"/>
      <c r="ED185" s="1550"/>
      <c r="EE185" s="1550"/>
      <c r="EF185" s="1550"/>
      <c r="EG185" s="80"/>
    </row>
    <row r="186" spans="3:160" ht="4.3499999999999996" customHeight="1" x14ac:dyDescent="0.15">
      <c r="C186" s="1680"/>
      <c r="D186" s="1680"/>
      <c r="F186" s="12"/>
      <c r="G186" s="1552"/>
      <c r="H186" s="1552"/>
      <c r="I186" s="1552"/>
      <c r="J186" s="1553"/>
      <c r="K186" s="1553"/>
      <c r="L186" s="1553"/>
      <c r="M186" s="1553"/>
      <c r="N186" s="1553"/>
      <c r="O186" s="1553"/>
      <c r="P186" s="1553"/>
      <c r="Q186" s="1553"/>
      <c r="R186" s="1553"/>
      <c r="S186" s="1553"/>
      <c r="T186" s="1553"/>
      <c r="U186" s="1553"/>
      <c r="V186" s="1553"/>
      <c r="W186" s="1553"/>
      <c r="X186" s="1553"/>
      <c r="Y186" s="1553"/>
      <c r="Z186" s="1553"/>
      <c r="AA186" s="1553"/>
      <c r="AB186" s="1553"/>
      <c r="AC186" s="1553"/>
      <c r="AD186" s="1553"/>
      <c r="AE186" s="1553"/>
      <c r="AF186" s="1553"/>
      <c r="AG186" s="1553"/>
      <c r="AH186" s="1553"/>
      <c r="AI186" s="1553"/>
      <c r="AJ186" s="1553"/>
      <c r="AK186" s="1553"/>
      <c r="AL186" s="1553"/>
      <c r="AM186" s="1553"/>
      <c r="AN186" s="1553"/>
      <c r="AO186" s="1553"/>
      <c r="AP186" s="1553"/>
      <c r="AQ186" s="1553"/>
      <c r="AR186" s="1553"/>
      <c r="AS186" s="1553"/>
      <c r="AT186" s="1553"/>
      <c r="AU186" s="1553"/>
      <c r="AV186" s="1553"/>
      <c r="AW186" s="1553"/>
      <c r="AX186" s="1553"/>
      <c r="AY186" s="1553"/>
      <c r="AZ186" s="1553"/>
      <c r="BA186" s="1553"/>
      <c r="BB186" s="1553"/>
      <c r="BC186" s="1553"/>
      <c r="BE186" s="1140"/>
      <c r="BF186" s="1141"/>
      <c r="BG186" s="1142"/>
      <c r="BH186" s="676"/>
      <c r="BI186" s="677"/>
      <c r="BJ186" s="677"/>
      <c r="BK186" s="677"/>
      <c r="BL186" s="677"/>
      <c r="BM186" s="677"/>
      <c r="BN186" s="677"/>
      <c r="BO186" s="677"/>
      <c r="BP186" s="677"/>
      <c r="BQ186" s="677"/>
      <c r="BR186" s="677"/>
      <c r="BS186" s="677"/>
      <c r="BT186" s="678"/>
      <c r="BU186" s="1320"/>
      <c r="BV186" s="1549"/>
      <c r="BW186" s="1322"/>
      <c r="BX186" s="1362"/>
      <c r="BY186" s="1361"/>
      <c r="BZ186" s="1361"/>
      <c r="CA186" s="1361"/>
      <c r="CB186" s="1361"/>
      <c r="CC186" s="1361"/>
      <c r="CD186" s="1361"/>
      <c r="CE186" s="1361"/>
      <c r="CF186" s="1361"/>
      <c r="CG186" s="1361"/>
      <c r="CH186" s="1361"/>
      <c r="CI186" s="642"/>
      <c r="CJ186" s="60"/>
      <c r="CK186" s="1689"/>
      <c r="CL186" s="1690"/>
      <c r="CM186" s="1690"/>
      <c r="CN186" s="1690"/>
      <c r="CO186" s="1690"/>
      <c r="CP186" s="1690"/>
      <c r="CQ186" s="1690"/>
      <c r="CR186" s="1690"/>
      <c r="CS186" s="1690"/>
      <c r="CT186" s="1690"/>
      <c r="CU186" s="1691"/>
      <c r="CV186" s="1571"/>
      <c r="CW186" s="1572"/>
      <c r="CX186" s="1572"/>
      <c r="CY186" s="1572"/>
      <c r="CZ186" s="1572"/>
      <c r="DA186" s="1572"/>
      <c r="DB186" s="1550"/>
      <c r="DC186" s="1550"/>
      <c r="DD186" s="1550"/>
      <c r="DE186" s="1550"/>
      <c r="DF186" s="1550"/>
      <c r="DG186" s="1550"/>
      <c r="DH186" s="1550"/>
      <c r="DI186" s="1550"/>
      <c r="DJ186" s="1550"/>
      <c r="DK186" s="1550"/>
      <c r="DL186" s="1550"/>
      <c r="DM186" s="1550"/>
      <c r="DN186" s="1550"/>
      <c r="DO186" s="1550"/>
      <c r="DP186" s="1550"/>
      <c r="DQ186" s="1550"/>
      <c r="DR186" s="1550"/>
      <c r="DS186" s="1550"/>
      <c r="DT186" s="1550"/>
      <c r="DU186" s="1550"/>
      <c r="DV186" s="1550"/>
      <c r="DW186" s="1550"/>
      <c r="DX186" s="1550"/>
      <c r="DY186" s="1550"/>
      <c r="DZ186" s="1550"/>
      <c r="EA186" s="1550"/>
      <c r="EB186" s="1550"/>
      <c r="EC186" s="1550"/>
      <c r="ED186" s="1550"/>
      <c r="EE186" s="1550"/>
      <c r="EF186" s="1550"/>
      <c r="EG186" s="80"/>
    </row>
    <row r="187" spans="3:160" ht="4.3499999999999996" customHeight="1" x14ac:dyDescent="0.15">
      <c r="C187" s="1680"/>
      <c r="D187" s="1680"/>
      <c r="F187" s="12"/>
      <c r="G187" s="1552"/>
      <c r="H187" s="1552"/>
      <c r="I187" s="1552"/>
      <c r="J187" s="1553"/>
      <c r="K187" s="1553"/>
      <c r="L187" s="1553"/>
      <c r="M187" s="1553"/>
      <c r="N187" s="1553"/>
      <c r="O187" s="1553"/>
      <c r="P187" s="1553"/>
      <c r="Q187" s="1553"/>
      <c r="R187" s="1553"/>
      <c r="S187" s="1553"/>
      <c r="T187" s="1553"/>
      <c r="U187" s="1553"/>
      <c r="V187" s="1553"/>
      <c r="W187" s="1553"/>
      <c r="X187" s="1553"/>
      <c r="Y187" s="1553"/>
      <c r="Z187" s="1553"/>
      <c r="AA187" s="1553"/>
      <c r="AB187" s="1553"/>
      <c r="AC187" s="1553"/>
      <c r="AD187" s="1553"/>
      <c r="AE187" s="1553"/>
      <c r="AF187" s="1553"/>
      <c r="AG187" s="1553"/>
      <c r="AH187" s="1553"/>
      <c r="AI187" s="1553"/>
      <c r="AJ187" s="1553"/>
      <c r="AK187" s="1553"/>
      <c r="AL187" s="1553"/>
      <c r="AM187" s="1553"/>
      <c r="AN187" s="1553"/>
      <c r="AO187" s="1553"/>
      <c r="AP187" s="1553"/>
      <c r="AQ187" s="1553"/>
      <c r="AR187" s="1553"/>
      <c r="AS187" s="1553"/>
      <c r="AT187" s="1553"/>
      <c r="AU187" s="1553"/>
      <c r="AV187" s="1553"/>
      <c r="AW187" s="1553"/>
      <c r="AX187" s="1553"/>
      <c r="AY187" s="1553"/>
      <c r="AZ187" s="1553"/>
      <c r="BA187" s="1553"/>
      <c r="BB187" s="1553"/>
      <c r="BC187" s="1553"/>
      <c r="BE187" s="1140"/>
      <c r="BF187" s="1141"/>
      <c r="BG187" s="1142"/>
      <c r="BH187" s="679"/>
      <c r="BI187" s="680"/>
      <c r="BJ187" s="680"/>
      <c r="BK187" s="680"/>
      <c r="BL187" s="680"/>
      <c r="BM187" s="680"/>
      <c r="BN187" s="680"/>
      <c r="BO187" s="680"/>
      <c r="BP187" s="680"/>
      <c r="BQ187" s="680"/>
      <c r="BR187" s="680"/>
      <c r="BS187" s="680"/>
      <c r="BT187" s="681"/>
      <c r="BU187" s="1323"/>
      <c r="BV187" s="1324"/>
      <c r="BW187" s="1325"/>
      <c r="BX187" s="1362"/>
      <c r="BY187" s="1361"/>
      <c r="BZ187" s="1361"/>
      <c r="CA187" s="1361"/>
      <c r="CB187" s="1361"/>
      <c r="CC187" s="1361"/>
      <c r="CD187" s="1361"/>
      <c r="CE187" s="1361"/>
      <c r="CF187" s="1361"/>
      <c r="CG187" s="1361"/>
      <c r="CH187" s="1361"/>
      <c r="CI187" s="642"/>
      <c r="CJ187" s="60"/>
      <c r="CK187" s="1689"/>
      <c r="CL187" s="1690"/>
      <c r="CM187" s="1690"/>
      <c r="CN187" s="1690"/>
      <c r="CO187" s="1690"/>
      <c r="CP187" s="1690"/>
      <c r="CQ187" s="1690"/>
      <c r="CR187" s="1690"/>
      <c r="CS187" s="1690"/>
      <c r="CT187" s="1690"/>
      <c r="CU187" s="1691"/>
      <c r="CV187" s="67"/>
      <c r="CW187" s="54"/>
      <c r="CX187" s="54"/>
      <c r="CY187" s="54"/>
      <c r="CZ187" s="54"/>
      <c r="DA187" s="54"/>
      <c r="DB187" s="1550"/>
      <c r="DC187" s="1550"/>
      <c r="DD187" s="1550"/>
      <c r="DE187" s="1550"/>
      <c r="DF187" s="1550"/>
      <c r="DG187" s="1550"/>
      <c r="DH187" s="1550"/>
      <c r="DI187" s="1550"/>
      <c r="DJ187" s="1550"/>
      <c r="DK187" s="1550"/>
      <c r="DL187" s="1550"/>
      <c r="DM187" s="1550"/>
      <c r="DN187" s="1550"/>
      <c r="DO187" s="1550"/>
      <c r="DP187" s="1550"/>
      <c r="DQ187" s="1550"/>
      <c r="DR187" s="1550"/>
      <c r="DS187" s="1550"/>
      <c r="DT187" s="1550"/>
      <c r="DU187" s="1550"/>
      <c r="DV187" s="1550"/>
      <c r="DW187" s="1550"/>
      <c r="DX187" s="1550"/>
      <c r="DY187" s="1550"/>
      <c r="DZ187" s="1550"/>
      <c r="EA187" s="1550"/>
      <c r="EB187" s="1550"/>
      <c r="EC187" s="1550"/>
      <c r="ED187" s="1550"/>
      <c r="EE187" s="1550"/>
      <c r="EF187" s="1550"/>
      <c r="EG187" s="80"/>
      <c r="EQ187" s="1528" t="s">
        <v>358</v>
      </c>
      <c r="ER187" s="1528"/>
      <c r="ES187" s="1528"/>
      <c r="ET187" s="1528"/>
      <c r="EU187" s="1528"/>
      <c r="EV187" s="1528"/>
      <c r="EW187" s="1528"/>
      <c r="EX187" s="1528"/>
      <c r="EY187" s="1528"/>
      <c r="EZ187" s="1528"/>
      <c r="FA187" s="1528"/>
      <c r="FB187" s="1528"/>
      <c r="FC187" s="1528"/>
    </row>
    <row r="188" spans="3:160" ht="4.3499999999999996" customHeight="1" x14ac:dyDescent="0.2">
      <c r="C188" s="1680"/>
      <c r="D188" s="1680"/>
      <c r="F188" s="12"/>
      <c r="G188" s="1552"/>
      <c r="H188" s="1552"/>
      <c r="I188" s="1552"/>
      <c r="J188" s="1553"/>
      <c r="K188" s="1553"/>
      <c r="L188" s="1553"/>
      <c r="M188" s="1553"/>
      <c r="N188" s="1553"/>
      <c r="O188" s="1553"/>
      <c r="P188" s="1553"/>
      <c r="Q188" s="1553"/>
      <c r="R188" s="1553"/>
      <c r="S188" s="1553"/>
      <c r="T188" s="1553"/>
      <c r="U188" s="1553"/>
      <c r="V188" s="1553"/>
      <c r="W188" s="1553"/>
      <c r="X188" s="1553"/>
      <c r="Y188" s="1553"/>
      <c r="Z188" s="1553"/>
      <c r="AA188" s="1553"/>
      <c r="AB188" s="1553"/>
      <c r="AC188" s="1553"/>
      <c r="AD188" s="1553"/>
      <c r="AE188" s="1553"/>
      <c r="AF188" s="1553"/>
      <c r="AG188" s="1553"/>
      <c r="AH188" s="1553"/>
      <c r="AI188" s="1553"/>
      <c r="AJ188" s="1553"/>
      <c r="AK188" s="1553"/>
      <c r="AL188" s="1553"/>
      <c r="AM188" s="1553"/>
      <c r="AN188" s="1553"/>
      <c r="AO188" s="1553"/>
      <c r="AP188" s="1553"/>
      <c r="AQ188" s="1553"/>
      <c r="AR188" s="1553"/>
      <c r="AS188" s="1553"/>
      <c r="AT188" s="1553"/>
      <c r="AU188" s="1553"/>
      <c r="AV188" s="1553"/>
      <c r="AW188" s="1553"/>
      <c r="AX188" s="1553"/>
      <c r="AY188" s="1553"/>
      <c r="AZ188" s="1553"/>
      <c r="BA188" s="1553"/>
      <c r="BB188" s="1553"/>
      <c r="BC188" s="1553"/>
      <c r="BE188" s="1140"/>
      <c r="BF188" s="1141"/>
      <c r="BG188" s="1142"/>
      <c r="BH188" s="913" t="s">
        <v>27</v>
      </c>
      <c r="BI188" s="914"/>
      <c r="BJ188" s="914"/>
      <c r="BK188" s="914"/>
      <c r="BL188" s="914"/>
      <c r="BM188" s="914"/>
      <c r="BN188" s="914"/>
      <c r="BO188" s="914"/>
      <c r="BP188" s="914"/>
      <c r="BQ188" s="1554" t="s">
        <v>94</v>
      </c>
      <c r="BR188" s="1555"/>
      <c r="BS188" s="1560" t="str">
        <f>IF(医療費控除!D67&lt;セルフメディケーション!H76,"1","")</f>
        <v/>
      </c>
      <c r="BT188" s="1561"/>
      <c r="BU188" s="1317" t="s">
        <v>189</v>
      </c>
      <c r="BV188" s="1318"/>
      <c r="BW188" s="1318"/>
      <c r="BX188" s="1566">
        <f>IF(AK171="","",AK171)</f>
        <v>0</v>
      </c>
      <c r="BY188" s="1567"/>
      <c r="BZ188" s="1567"/>
      <c r="CA188" s="1567"/>
      <c r="CB188" s="1567"/>
      <c r="CC188" s="1567"/>
      <c r="CD188" s="1567"/>
      <c r="CE188" s="1567"/>
      <c r="CF188" s="1567"/>
      <c r="CG188" s="1567"/>
      <c r="CH188" s="1567"/>
      <c r="CI188" s="642"/>
      <c r="CJ188" s="61"/>
      <c r="CK188" s="1689"/>
      <c r="CL188" s="1690"/>
      <c r="CM188" s="1690"/>
      <c r="CN188" s="1690"/>
      <c r="CO188" s="1690"/>
      <c r="CP188" s="1690"/>
      <c r="CQ188" s="1690"/>
      <c r="CR188" s="1690"/>
      <c r="CS188" s="1690"/>
      <c r="CT188" s="1690"/>
      <c r="CU188" s="1691"/>
      <c r="CV188" s="67"/>
      <c r="CW188" s="54"/>
      <c r="CX188" s="54"/>
      <c r="CY188" s="54"/>
      <c r="CZ188" s="54"/>
      <c r="DA188" s="54"/>
      <c r="DB188" s="1551"/>
      <c r="DC188" s="1551"/>
      <c r="DD188" s="1551"/>
      <c r="DE188" s="1551"/>
      <c r="DF188" s="1551"/>
      <c r="DG188" s="1551"/>
      <c r="DH188" s="1551"/>
      <c r="DI188" s="1551"/>
      <c r="DJ188" s="1551"/>
      <c r="DK188" s="1551"/>
      <c r="DL188" s="1551"/>
      <c r="DM188" s="1551"/>
      <c r="DN188" s="1551"/>
      <c r="DO188" s="1551"/>
      <c r="DP188" s="1551"/>
      <c r="DQ188" s="1551"/>
      <c r="DR188" s="1551"/>
      <c r="DS188" s="1551"/>
      <c r="DT188" s="1551"/>
      <c r="DU188" s="1551"/>
      <c r="DV188" s="1551"/>
      <c r="DW188" s="1551"/>
      <c r="DX188" s="1551"/>
      <c r="DY188" s="1551"/>
      <c r="DZ188" s="1551"/>
      <c r="EA188" s="1551"/>
      <c r="EB188" s="1551"/>
      <c r="EC188" s="1551"/>
      <c r="ED188" s="1551"/>
      <c r="EE188" s="1551"/>
      <c r="EF188" s="1551"/>
      <c r="EG188" s="80"/>
      <c r="EN188" s="85"/>
      <c r="EO188" s="85"/>
      <c r="EP188" s="85"/>
      <c r="EQ188" s="1528"/>
      <c r="ER188" s="1528"/>
      <c r="ES188" s="1528"/>
      <c r="ET188" s="1528"/>
      <c r="EU188" s="1528"/>
      <c r="EV188" s="1528"/>
      <c r="EW188" s="1528"/>
      <c r="EX188" s="1528"/>
      <c r="EY188" s="1528"/>
      <c r="EZ188" s="1528"/>
      <c r="FA188" s="1528"/>
      <c r="FB188" s="1528"/>
      <c r="FC188" s="1528"/>
      <c r="FD188" s="85"/>
    </row>
    <row r="189" spans="3:160" ht="4.3499999999999996" customHeight="1" x14ac:dyDescent="0.2">
      <c r="F189" s="12"/>
      <c r="J189" s="1546" t="str">
        <f>IF(個人情報!B30=1,"☑","□")</f>
        <v>□</v>
      </c>
      <c r="K189" s="1546"/>
      <c r="L189" s="1546"/>
      <c r="M189" s="1332" t="s">
        <v>134</v>
      </c>
      <c r="N189" s="1332"/>
      <c r="O189" s="1332"/>
      <c r="P189" s="1332"/>
      <c r="Q189" s="1332"/>
      <c r="R189" s="1332"/>
      <c r="S189" s="1332"/>
      <c r="T189" s="1332"/>
      <c r="U189" s="1332"/>
      <c r="V189" s="1332"/>
      <c r="W189" s="1332"/>
      <c r="X189" s="1332"/>
      <c r="Y189" s="1332"/>
      <c r="Z189" s="1332"/>
      <c r="AA189" s="1332"/>
      <c r="AB189" s="1332"/>
      <c r="AC189" s="1332"/>
      <c r="AD189" s="1332"/>
      <c r="AE189" s="1332"/>
      <c r="AF189" s="1332"/>
      <c r="AG189" s="1332"/>
      <c r="AJ189" s="54"/>
      <c r="AK189" s="1547" t="str">
        <f>IF(個人情報!B30=2,"☑","□")</f>
        <v>□</v>
      </c>
      <c r="AL189" s="1547"/>
      <c r="AM189" s="1332" t="s">
        <v>153</v>
      </c>
      <c r="AN189" s="1332"/>
      <c r="AO189" s="1332"/>
      <c r="AP189" s="1332"/>
      <c r="AQ189" s="1332"/>
      <c r="AR189" s="1332"/>
      <c r="AS189" s="1332"/>
      <c r="AT189" s="1332"/>
      <c r="AU189" s="1332"/>
      <c r="AV189" s="1332"/>
      <c r="AW189" s="1332"/>
      <c r="AX189" s="1332"/>
      <c r="AY189" s="1332"/>
      <c r="AZ189" s="1332"/>
      <c r="BA189" s="1332"/>
      <c r="BB189" s="1332"/>
      <c r="BC189" s="1332"/>
      <c r="BE189" s="1140"/>
      <c r="BF189" s="1141"/>
      <c r="BG189" s="1142"/>
      <c r="BH189" s="916"/>
      <c r="BI189" s="917"/>
      <c r="BJ189" s="917"/>
      <c r="BK189" s="917"/>
      <c r="BL189" s="917"/>
      <c r="BM189" s="917"/>
      <c r="BN189" s="917"/>
      <c r="BO189" s="917"/>
      <c r="BP189" s="917"/>
      <c r="BQ189" s="1556"/>
      <c r="BR189" s="1557"/>
      <c r="BS189" s="1562"/>
      <c r="BT189" s="1563"/>
      <c r="BU189" s="1320"/>
      <c r="BV189" s="1321"/>
      <c r="BW189" s="1321"/>
      <c r="BX189" s="1568"/>
      <c r="BY189" s="1567"/>
      <c r="BZ189" s="1567"/>
      <c r="CA189" s="1567"/>
      <c r="CB189" s="1567"/>
      <c r="CC189" s="1567"/>
      <c r="CD189" s="1567"/>
      <c r="CE189" s="1567"/>
      <c r="CF189" s="1567"/>
      <c r="CG189" s="1567"/>
      <c r="CH189" s="1567"/>
      <c r="CI189" s="642"/>
      <c r="CJ189" s="61"/>
      <c r="CK189" s="1689"/>
      <c r="CL189" s="1690"/>
      <c r="CM189" s="1690"/>
      <c r="CN189" s="1690"/>
      <c r="CO189" s="1690"/>
      <c r="CP189" s="1690"/>
      <c r="CQ189" s="1690"/>
      <c r="CR189" s="1690"/>
      <c r="CS189" s="1690"/>
      <c r="CT189" s="1690"/>
      <c r="CU189" s="1691"/>
      <c r="CV189" s="67"/>
      <c r="CW189" s="54"/>
      <c r="CX189" s="54"/>
      <c r="CY189" s="54"/>
      <c r="CZ189" s="54"/>
      <c r="DA189" s="54"/>
      <c r="DB189" s="54"/>
      <c r="DC189" s="54"/>
      <c r="DD189" s="54"/>
      <c r="DE189" s="54"/>
      <c r="DF189" s="54"/>
      <c r="DG189" s="54"/>
      <c r="DH189" s="54"/>
      <c r="DI189" s="54"/>
      <c r="DJ189" s="54"/>
      <c r="DK189" s="54"/>
      <c r="DL189" s="54"/>
      <c r="DM189" s="54"/>
      <c r="DN189" s="54"/>
      <c r="DO189" s="54"/>
      <c r="DP189" s="54"/>
      <c r="DQ189" s="54"/>
      <c r="DR189" s="54"/>
      <c r="DS189" s="54"/>
      <c r="DT189" s="54"/>
      <c r="DU189" s="54"/>
      <c r="DV189" s="54"/>
      <c r="DW189" s="54"/>
      <c r="DX189" s="54"/>
      <c r="DY189" s="54"/>
      <c r="DZ189" s="54"/>
      <c r="EA189" s="54"/>
      <c r="EB189" s="54"/>
      <c r="EC189" s="54"/>
      <c r="ED189" s="54"/>
      <c r="EE189" s="54"/>
      <c r="EF189" s="54"/>
      <c r="EG189" s="80"/>
      <c r="EJ189" s="1548" t="str">
        <f>IF(給与!D42&lt;&gt;"","（"&amp;給与!D42&amp;"）","")</f>
        <v/>
      </c>
      <c r="EK189" s="1548"/>
      <c r="EL189" s="1548"/>
      <c r="EM189" s="1548"/>
      <c r="EN189" s="85"/>
      <c r="EO189" s="85"/>
      <c r="EP189" s="85"/>
      <c r="EQ189" s="1528"/>
      <c r="ER189" s="1528"/>
      <c r="ES189" s="1528"/>
      <c r="ET189" s="1528"/>
      <c r="EU189" s="1528"/>
      <c r="EV189" s="1528"/>
      <c r="EW189" s="1528"/>
      <c r="EX189" s="1528"/>
      <c r="EY189" s="1528"/>
      <c r="EZ189" s="1528"/>
      <c r="FA189" s="1528"/>
      <c r="FB189" s="1528"/>
      <c r="FC189" s="1528"/>
      <c r="FD189" s="85"/>
    </row>
    <row r="190" spans="3:160" ht="4.3499999999999996" customHeight="1" x14ac:dyDescent="0.2">
      <c r="F190" s="12"/>
      <c r="J190" s="1546"/>
      <c r="K190" s="1546"/>
      <c r="L190" s="1546"/>
      <c r="M190" s="1332"/>
      <c r="N190" s="1332"/>
      <c r="O190" s="1332"/>
      <c r="P190" s="1332"/>
      <c r="Q190" s="1332"/>
      <c r="R190" s="1332"/>
      <c r="S190" s="1332"/>
      <c r="T190" s="1332"/>
      <c r="U190" s="1332"/>
      <c r="V190" s="1332"/>
      <c r="W190" s="1332"/>
      <c r="X190" s="1332"/>
      <c r="Y190" s="1332"/>
      <c r="Z190" s="1332"/>
      <c r="AA190" s="1332"/>
      <c r="AB190" s="1332"/>
      <c r="AC190" s="1332"/>
      <c r="AD190" s="1332"/>
      <c r="AE190" s="1332"/>
      <c r="AF190" s="1332"/>
      <c r="AG190" s="1332"/>
      <c r="AJ190" s="54"/>
      <c r="AK190" s="1547"/>
      <c r="AL190" s="1547"/>
      <c r="AM190" s="1332"/>
      <c r="AN190" s="1332"/>
      <c r="AO190" s="1332"/>
      <c r="AP190" s="1332"/>
      <c r="AQ190" s="1332"/>
      <c r="AR190" s="1332"/>
      <c r="AS190" s="1332"/>
      <c r="AT190" s="1332"/>
      <c r="AU190" s="1332"/>
      <c r="AV190" s="1332"/>
      <c r="AW190" s="1332"/>
      <c r="AX190" s="1332"/>
      <c r="AY190" s="1332"/>
      <c r="AZ190" s="1332"/>
      <c r="BA190" s="1332"/>
      <c r="BB190" s="1332"/>
      <c r="BC190" s="1332"/>
      <c r="BE190" s="1140"/>
      <c r="BF190" s="1141"/>
      <c r="BG190" s="1142"/>
      <c r="BH190" s="916"/>
      <c r="BI190" s="917"/>
      <c r="BJ190" s="917"/>
      <c r="BK190" s="917"/>
      <c r="BL190" s="917"/>
      <c r="BM190" s="917"/>
      <c r="BN190" s="917"/>
      <c r="BO190" s="917"/>
      <c r="BP190" s="917"/>
      <c r="BQ190" s="1556"/>
      <c r="BR190" s="1557"/>
      <c r="BS190" s="1562"/>
      <c r="BT190" s="1563"/>
      <c r="BU190" s="1320"/>
      <c r="BV190" s="1321"/>
      <c r="BW190" s="1321"/>
      <c r="BX190" s="1568"/>
      <c r="BY190" s="1567"/>
      <c r="BZ190" s="1567"/>
      <c r="CA190" s="1567"/>
      <c r="CB190" s="1567"/>
      <c r="CC190" s="1567"/>
      <c r="CD190" s="1567"/>
      <c r="CE190" s="1567"/>
      <c r="CF190" s="1567"/>
      <c r="CG190" s="1567"/>
      <c r="CH190" s="1567"/>
      <c r="CI190" s="642"/>
      <c r="CJ190" s="61"/>
      <c r="CK190" s="1692"/>
      <c r="CL190" s="1693"/>
      <c r="CM190" s="1693"/>
      <c r="CN190" s="1693"/>
      <c r="CO190" s="1693"/>
      <c r="CP190" s="1693"/>
      <c r="CQ190" s="1693"/>
      <c r="CR190" s="1693"/>
      <c r="CS190" s="1693"/>
      <c r="CT190" s="1693"/>
      <c r="CU190" s="1694"/>
      <c r="CV190" s="68"/>
      <c r="CW190" s="55"/>
      <c r="CX190" s="55"/>
      <c r="CY190" s="55"/>
      <c r="CZ190" s="55"/>
      <c r="DA190" s="55"/>
      <c r="DB190" s="55"/>
      <c r="DC190" s="55"/>
      <c r="DD190" s="55"/>
      <c r="DE190" s="55"/>
      <c r="DF190" s="55"/>
      <c r="DG190" s="55"/>
      <c r="DH190" s="55"/>
      <c r="DI190" s="55"/>
      <c r="DJ190" s="55"/>
      <c r="DK190" s="55"/>
      <c r="DL190" s="55"/>
      <c r="DM190" s="55"/>
      <c r="DN190" s="55"/>
      <c r="DO190" s="55"/>
      <c r="DP190" s="55"/>
      <c r="DQ190" s="55"/>
      <c r="DR190" s="55"/>
      <c r="DS190" s="55"/>
      <c r="DT190" s="55"/>
      <c r="DU190" s="55"/>
      <c r="DV190" s="55"/>
      <c r="DW190" s="55"/>
      <c r="DX190" s="55"/>
      <c r="DY190" s="55"/>
      <c r="DZ190" s="55"/>
      <c r="EA190" s="55"/>
      <c r="EB190" s="55"/>
      <c r="EC190" s="55"/>
      <c r="ED190" s="55"/>
      <c r="EE190" s="55"/>
      <c r="EF190" s="55"/>
      <c r="EG190" s="81"/>
      <c r="EH190" s="18"/>
      <c r="EJ190" s="1548"/>
      <c r="EK190" s="1548"/>
      <c r="EL190" s="1548"/>
      <c r="EM190" s="1548"/>
      <c r="EN190" s="85"/>
      <c r="EO190" s="85"/>
      <c r="EP190" s="85"/>
      <c r="EQ190" s="1528"/>
      <c r="ER190" s="1528"/>
      <c r="ES190" s="1528"/>
      <c r="ET190" s="1528"/>
      <c r="EU190" s="1528"/>
      <c r="EV190" s="1528"/>
      <c r="EW190" s="1528"/>
      <c r="EX190" s="1528"/>
      <c r="EY190" s="1528"/>
      <c r="EZ190" s="1528"/>
      <c r="FA190" s="1528"/>
      <c r="FB190" s="1528"/>
      <c r="FC190" s="1528"/>
      <c r="FD190" s="85"/>
    </row>
    <row r="191" spans="3:160" ht="4.3499999999999996" customHeight="1" thickBot="1" x14ac:dyDescent="0.25">
      <c r="F191" s="12"/>
      <c r="J191" s="1546"/>
      <c r="K191" s="1546"/>
      <c r="L191" s="1546"/>
      <c r="M191" s="1332"/>
      <c r="N191" s="1332"/>
      <c r="O191" s="1332"/>
      <c r="P191" s="1332"/>
      <c r="Q191" s="1332"/>
      <c r="R191" s="1332"/>
      <c r="S191" s="1332"/>
      <c r="T191" s="1332"/>
      <c r="U191" s="1332"/>
      <c r="V191" s="1332"/>
      <c r="W191" s="1332"/>
      <c r="X191" s="1332"/>
      <c r="Y191" s="1332"/>
      <c r="Z191" s="1332"/>
      <c r="AA191" s="1332"/>
      <c r="AB191" s="1332"/>
      <c r="AC191" s="1332"/>
      <c r="AD191" s="1332"/>
      <c r="AE191" s="1332"/>
      <c r="AF191" s="1332"/>
      <c r="AG191" s="1332"/>
      <c r="AJ191" s="54"/>
      <c r="AK191" s="1547"/>
      <c r="AL191" s="1547"/>
      <c r="AM191" s="1332"/>
      <c r="AN191" s="1332"/>
      <c r="AO191" s="1332"/>
      <c r="AP191" s="1332"/>
      <c r="AQ191" s="1332"/>
      <c r="AR191" s="1332"/>
      <c r="AS191" s="1332"/>
      <c r="AT191" s="1332"/>
      <c r="AU191" s="1332"/>
      <c r="AV191" s="1332"/>
      <c r="AW191" s="1332"/>
      <c r="AX191" s="1332"/>
      <c r="AY191" s="1332"/>
      <c r="AZ191" s="1332"/>
      <c r="BA191" s="1332"/>
      <c r="BB191" s="1332"/>
      <c r="BC191" s="1332"/>
      <c r="BE191" s="1140"/>
      <c r="BF191" s="1141"/>
      <c r="BG191" s="1142"/>
      <c r="BH191" s="919"/>
      <c r="BI191" s="920"/>
      <c r="BJ191" s="920"/>
      <c r="BK191" s="920"/>
      <c r="BL191" s="920"/>
      <c r="BM191" s="920"/>
      <c r="BN191" s="920"/>
      <c r="BO191" s="920"/>
      <c r="BP191" s="920"/>
      <c r="BQ191" s="1558"/>
      <c r="BR191" s="1559"/>
      <c r="BS191" s="1564"/>
      <c r="BT191" s="1565"/>
      <c r="BU191" s="1320"/>
      <c r="BV191" s="1549"/>
      <c r="BW191" s="1549"/>
      <c r="BX191" s="1569"/>
      <c r="BY191" s="1570"/>
      <c r="BZ191" s="1570"/>
      <c r="CA191" s="1570"/>
      <c r="CB191" s="1570"/>
      <c r="CC191" s="1570"/>
      <c r="CD191" s="1570"/>
      <c r="CE191" s="1570"/>
      <c r="CF191" s="1570"/>
      <c r="CG191" s="1570"/>
      <c r="CH191" s="1570"/>
      <c r="CI191" s="1134"/>
      <c r="CJ191" s="61"/>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row>
    <row r="192" spans="3:160" ht="4.5" customHeight="1" x14ac:dyDescent="0.15">
      <c r="BE192" s="1140"/>
      <c r="BF192" s="1141"/>
      <c r="BG192" s="1142"/>
      <c r="BH192" s="962" t="s">
        <v>9</v>
      </c>
      <c r="BI192" s="963"/>
      <c r="BJ192" s="963"/>
      <c r="BK192" s="963"/>
      <c r="BL192" s="963"/>
      <c r="BM192" s="963"/>
      <c r="BN192" s="963"/>
      <c r="BO192" s="963"/>
      <c r="BP192" s="963"/>
      <c r="BQ192" s="963"/>
      <c r="BR192" s="963"/>
      <c r="BS192" s="963"/>
      <c r="BT192" s="964"/>
      <c r="BU192" s="1532" t="s">
        <v>847</v>
      </c>
      <c r="BV192" s="1532"/>
      <c r="BW192" s="1080"/>
      <c r="BX192" s="1537">
        <f>SUM(BX180:CH191)</f>
        <v>430000</v>
      </c>
      <c r="BY192" s="1538"/>
      <c r="BZ192" s="1538"/>
      <c r="CA192" s="1538"/>
      <c r="CB192" s="1538"/>
      <c r="CC192" s="1538"/>
      <c r="CD192" s="1538"/>
      <c r="CE192" s="1538"/>
      <c r="CF192" s="1538"/>
      <c r="CG192" s="1538"/>
      <c r="CH192" s="1538"/>
      <c r="CI192" s="1543"/>
    </row>
    <row r="193" spans="57:87" ht="4.5" customHeight="1" x14ac:dyDescent="0.15">
      <c r="BE193" s="1140"/>
      <c r="BF193" s="1141"/>
      <c r="BG193" s="1142"/>
      <c r="BH193" s="965"/>
      <c r="BI193" s="966"/>
      <c r="BJ193" s="966"/>
      <c r="BK193" s="966"/>
      <c r="BL193" s="966"/>
      <c r="BM193" s="966"/>
      <c r="BN193" s="966"/>
      <c r="BO193" s="966"/>
      <c r="BP193" s="966"/>
      <c r="BQ193" s="966"/>
      <c r="BR193" s="966"/>
      <c r="BS193" s="966"/>
      <c r="BT193" s="967"/>
      <c r="BU193" s="1532"/>
      <c r="BV193" s="1533"/>
      <c r="BW193" s="1534"/>
      <c r="BX193" s="1539"/>
      <c r="BY193" s="1540"/>
      <c r="BZ193" s="1540"/>
      <c r="CA193" s="1540"/>
      <c r="CB193" s="1540"/>
      <c r="CC193" s="1540"/>
      <c r="CD193" s="1540"/>
      <c r="CE193" s="1540"/>
      <c r="CF193" s="1540"/>
      <c r="CG193" s="1540"/>
      <c r="CH193" s="1540"/>
      <c r="CI193" s="1544"/>
    </row>
    <row r="194" spans="57:87" ht="4.5" customHeight="1" x14ac:dyDescent="0.15">
      <c r="BE194" s="1140"/>
      <c r="BF194" s="1141"/>
      <c r="BG194" s="1142"/>
      <c r="BH194" s="965"/>
      <c r="BI194" s="966"/>
      <c r="BJ194" s="966"/>
      <c r="BK194" s="966"/>
      <c r="BL194" s="966"/>
      <c r="BM194" s="966"/>
      <c r="BN194" s="966"/>
      <c r="BO194" s="966"/>
      <c r="BP194" s="966"/>
      <c r="BQ194" s="966"/>
      <c r="BR194" s="966"/>
      <c r="BS194" s="966"/>
      <c r="BT194" s="967"/>
      <c r="BU194" s="1532"/>
      <c r="BV194" s="1533"/>
      <c r="BW194" s="1534"/>
      <c r="BX194" s="1539"/>
      <c r="BY194" s="1540"/>
      <c r="BZ194" s="1540"/>
      <c r="CA194" s="1540"/>
      <c r="CB194" s="1540"/>
      <c r="CC194" s="1540"/>
      <c r="CD194" s="1540"/>
      <c r="CE194" s="1540"/>
      <c r="CF194" s="1540"/>
      <c r="CG194" s="1540"/>
      <c r="CH194" s="1540"/>
      <c r="CI194" s="1544"/>
    </row>
    <row r="195" spans="57:87" ht="4.5" customHeight="1" thickBot="1" x14ac:dyDescent="0.2">
      <c r="BE195" s="1143"/>
      <c r="BF195" s="1144"/>
      <c r="BG195" s="1145"/>
      <c r="BH195" s="1529"/>
      <c r="BI195" s="1530"/>
      <c r="BJ195" s="1530"/>
      <c r="BK195" s="1530"/>
      <c r="BL195" s="1530"/>
      <c r="BM195" s="1530"/>
      <c r="BN195" s="1530"/>
      <c r="BO195" s="1530"/>
      <c r="BP195" s="1530"/>
      <c r="BQ195" s="1530"/>
      <c r="BR195" s="1530"/>
      <c r="BS195" s="1530"/>
      <c r="BT195" s="1531"/>
      <c r="BU195" s="1535"/>
      <c r="BV195" s="1535"/>
      <c r="BW195" s="1536"/>
      <c r="BX195" s="1541"/>
      <c r="BY195" s="1542"/>
      <c r="BZ195" s="1542"/>
      <c r="CA195" s="1542"/>
      <c r="CB195" s="1542"/>
      <c r="CC195" s="1542"/>
      <c r="CD195" s="1542"/>
      <c r="CE195" s="1542"/>
      <c r="CF195" s="1542"/>
      <c r="CG195" s="1542"/>
      <c r="CH195" s="1542"/>
      <c r="CI195" s="1545"/>
    </row>
    <row r="196" spans="57:87" ht="4.5" customHeight="1" x14ac:dyDescent="0.15"/>
    <row r="197" spans="57:87" ht="4.5" customHeight="1" x14ac:dyDescent="0.15"/>
    <row r="198" spans="57:87" ht="4.5" customHeight="1" x14ac:dyDescent="0.15"/>
    <row r="199" spans="57:87" ht="4.5" customHeight="1" x14ac:dyDescent="0.15"/>
    <row r="200" spans="57:87" ht="5.25" customHeight="1" x14ac:dyDescent="0.15"/>
    <row r="201" spans="57:87" ht="5.25" customHeight="1" x14ac:dyDescent="0.15"/>
    <row r="202" spans="57:87" ht="4.5" customHeight="1" x14ac:dyDescent="0.15"/>
    <row r="203" spans="57:87" ht="4.5" customHeight="1" x14ac:dyDescent="0.15"/>
    <row r="204" spans="57:87" ht="4.5" customHeight="1" x14ac:dyDescent="0.15">
      <c r="BY204" s="1812">
        <f>N(本人控除!E17)+N(本人控除!F22)</f>
        <v>0</v>
      </c>
      <c r="BZ204" s="1812"/>
      <c r="CA204" s="1812"/>
      <c r="CB204" s="1812"/>
      <c r="CC204" s="1812"/>
      <c r="CD204" s="1812"/>
      <c r="CE204" s="1812"/>
      <c r="CF204" s="1812"/>
      <c r="CG204" s="1812"/>
      <c r="CH204" s="1812"/>
    </row>
    <row r="205" spans="57:87" ht="6" customHeight="1" x14ac:dyDescent="0.15">
      <c r="BY205" s="1812"/>
      <c r="BZ205" s="1812"/>
      <c r="CA205" s="1812"/>
      <c r="CB205" s="1812"/>
      <c r="CC205" s="1812"/>
      <c r="CD205" s="1812"/>
      <c r="CE205" s="1812"/>
      <c r="CF205" s="1812"/>
      <c r="CG205" s="1812"/>
      <c r="CH205" s="1812"/>
    </row>
    <row r="206" spans="57:87" ht="6" customHeight="1" x14ac:dyDescent="0.15">
      <c r="BY206" s="1812"/>
      <c r="BZ206" s="1812"/>
      <c r="CA206" s="1812"/>
      <c r="CB206" s="1812"/>
      <c r="CC206" s="1812"/>
      <c r="CD206" s="1812"/>
      <c r="CE206" s="1812"/>
      <c r="CF206" s="1812"/>
      <c r="CG206" s="1812"/>
      <c r="CH206" s="1812"/>
    </row>
    <row r="207" spans="57:87" ht="4.5" customHeight="1" x14ac:dyDescent="0.15">
      <c r="BY207" s="1812"/>
      <c r="BZ207" s="1812"/>
      <c r="CA207" s="1812"/>
      <c r="CB207" s="1812"/>
      <c r="CC207" s="1812"/>
      <c r="CD207" s="1812"/>
      <c r="CE207" s="1812"/>
      <c r="CF207" s="1812"/>
      <c r="CG207" s="1812"/>
      <c r="CH207" s="1812"/>
    </row>
    <row r="208" spans="57:87" ht="4.5" customHeight="1" x14ac:dyDescent="0.15"/>
    <row r="209" ht="4.5" customHeight="1" x14ac:dyDescent="0.15"/>
    <row r="210" ht="5.25" customHeight="1" x14ac:dyDescent="0.15"/>
    <row r="211" ht="5.25" customHeight="1" x14ac:dyDescent="0.15"/>
    <row r="212" ht="4.5" customHeight="1" x14ac:dyDescent="0.15"/>
    <row r="213" ht="4.5" customHeight="1" x14ac:dyDescent="0.15"/>
    <row r="214" ht="4.5" customHeight="1" x14ac:dyDescent="0.15"/>
    <row r="215" ht="4.5" customHeight="1" x14ac:dyDescent="0.15"/>
    <row r="216" ht="2.25" customHeight="1" x14ac:dyDescent="0.15"/>
    <row r="217" ht="4.5" customHeight="1" x14ac:dyDescent="0.15"/>
    <row r="218" ht="9" customHeight="1" x14ac:dyDescent="0.15"/>
    <row r="219" ht="9" customHeight="1" x14ac:dyDescent="0.15"/>
    <row r="220" ht="9" customHeight="1" x14ac:dyDescent="0.15"/>
  </sheetData>
  <sheetProtection password="F446" sheet="1" objects="1" scenarios="1"/>
  <mergeCells count="861">
    <mergeCell ref="HZ21:IA22"/>
    <mergeCell ref="HR26:HS27"/>
    <mergeCell ref="EL108:FS111"/>
    <mergeCell ref="EL123:ER129"/>
    <mergeCell ref="BZ4:CI5"/>
    <mergeCell ref="AV4:BY5"/>
    <mergeCell ref="AT4:AU5"/>
    <mergeCell ref="CW126:DH128"/>
    <mergeCell ref="BY204:CH207"/>
    <mergeCell ref="HZ70:IM76"/>
    <mergeCell ref="FC112:FJ116"/>
    <mergeCell ref="GC77:GZ80"/>
    <mergeCell ref="HT14:HY16"/>
    <mergeCell ref="HT17:IF18"/>
    <mergeCell ref="HR14:HS16"/>
    <mergeCell ref="IB14:IH16"/>
    <mergeCell ref="HZ14:IA16"/>
    <mergeCell ref="HR23:HS25"/>
    <mergeCell ref="HT23:HY25"/>
    <mergeCell ref="HZ23:IA25"/>
    <mergeCell ref="IB23:IH25"/>
    <mergeCell ref="IB21:IM22"/>
    <mergeCell ref="HR17:HS18"/>
    <mergeCell ref="GJ18:HQ19"/>
    <mergeCell ref="FR135:FS136"/>
    <mergeCell ref="FC136:FQ139"/>
    <mergeCell ref="EW82:EY84"/>
    <mergeCell ref="FK112:FS116"/>
    <mergeCell ref="EL117:ER122"/>
    <mergeCell ref="ES117:FB122"/>
    <mergeCell ref="FI117:FJ118"/>
    <mergeCell ref="FR117:FS118"/>
    <mergeCell ref="FC119:FJ122"/>
    <mergeCell ref="FK119:FS122"/>
    <mergeCell ref="FF82:FI84"/>
    <mergeCell ref="EZ92:FE96"/>
    <mergeCell ref="ES112:FB116"/>
    <mergeCell ref="EM104:FB105"/>
    <mergeCell ref="EW92:EY96"/>
    <mergeCell ref="EL99:FS103"/>
    <mergeCell ref="FF92:FI96"/>
    <mergeCell ref="FJ92:FS96"/>
    <mergeCell ref="EW85:EY89"/>
    <mergeCell ref="EL105:EL106"/>
    <mergeCell ref="EL131:FS134"/>
    <mergeCell ref="EL135:FB139"/>
    <mergeCell ref="EL92:EV96"/>
    <mergeCell ref="EZ85:FE89"/>
    <mergeCell ref="FF85:FI89"/>
    <mergeCell ref="FJ85:FS89"/>
    <mergeCell ref="EZ82:FE84"/>
    <mergeCell ref="DP96:DV98"/>
    <mergeCell ref="DW96:EG98"/>
    <mergeCell ref="EM106:FB107"/>
    <mergeCell ref="EL112:ER116"/>
    <mergeCell ref="CK107:DO110"/>
    <mergeCell ref="FN65:FO67"/>
    <mergeCell ref="DY111:EG113"/>
    <mergeCell ref="DG96:DO98"/>
    <mergeCell ref="DP99:DV101"/>
    <mergeCell ref="HT26:IF27"/>
    <mergeCell ref="GT70:GW76"/>
    <mergeCell ref="GX70:HF76"/>
    <mergeCell ref="HN70:HR76"/>
    <mergeCell ref="HU70:HY76"/>
    <mergeCell ref="GJ27:HQ29"/>
    <mergeCell ref="AP95:AS104"/>
    <mergeCell ref="DW99:EG101"/>
    <mergeCell ref="EL90:ER91"/>
    <mergeCell ref="CU91:DC93"/>
    <mergeCell ref="DD91:DF93"/>
    <mergeCell ref="DG91:DO93"/>
    <mergeCell ref="DP91:DV93"/>
    <mergeCell ref="EL85:EV89"/>
    <mergeCell ref="CR88:CT90"/>
    <mergeCell ref="CU88:DC90"/>
    <mergeCell ref="AJ76:BC77"/>
    <mergeCell ref="BK76:BW79"/>
    <mergeCell ref="AD87:BC88"/>
    <mergeCell ref="EL97:ER98"/>
    <mergeCell ref="EL68:FS78"/>
    <mergeCell ref="FU70:GB76"/>
    <mergeCell ref="FF64:FH67"/>
    <mergeCell ref="FJ82:FS84"/>
    <mergeCell ref="BX100:CH103"/>
    <mergeCell ref="DW111:DX113"/>
    <mergeCell ref="DP105:DV107"/>
    <mergeCell ref="DW105:EG107"/>
    <mergeCell ref="AH117:AO126"/>
    <mergeCell ref="BH104:BT107"/>
    <mergeCell ref="BU104:BW107"/>
    <mergeCell ref="BX104:CH107"/>
    <mergeCell ref="CI104:CI107"/>
    <mergeCell ref="DW108:DX110"/>
    <mergeCell ref="DY108:EG110"/>
    <mergeCell ref="AT105:AW106"/>
    <mergeCell ref="DU126:EG128"/>
    <mergeCell ref="AX107:BC116"/>
    <mergeCell ref="AH105:AO106"/>
    <mergeCell ref="AP105:AS106"/>
    <mergeCell ref="CK126:CM128"/>
    <mergeCell ref="FJ27:FQ31"/>
    <mergeCell ref="FR27:FS28"/>
    <mergeCell ref="EU56:EY59"/>
    <mergeCell ref="EZ56:FE59"/>
    <mergeCell ref="FF56:FH59"/>
    <mergeCell ref="FI56:FK59"/>
    <mergeCell ref="AX117:BC126"/>
    <mergeCell ref="AX127:BC136"/>
    <mergeCell ref="CK117:EG120"/>
    <mergeCell ref="CL121:EG125"/>
    <mergeCell ref="CT129:CV133"/>
    <mergeCell ref="DI129:DK133"/>
    <mergeCell ref="CW130:DF133"/>
    <mergeCell ref="DR126:DT128"/>
    <mergeCell ref="DG129:DH130"/>
    <mergeCell ref="CT126:CV128"/>
    <mergeCell ref="EF129:EG130"/>
    <mergeCell ref="CN126:CS128"/>
    <mergeCell ref="BX128:CH131"/>
    <mergeCell ref="CI128:CI131"/>
    <mergeCell ref="BU124:BW127"/>
    <mergeCell ref="DI126:DK128"/>
    <mergeCell ref="DL126:DQ128"/>
    <mergeCell ref="DP102:DV104"/>
    <mergeCell ref="C158:D188"/>
    <mergeCell ref="G167:O175"/>
    <mergeCell ref="G176:BC183"/>
    <mergeCell ref="CK181:CU190"/>
    <mergeCell ref="FC123:FJ129"/>
    <mergeCell ref="FK123:FS129"/>
    <mergeCell ref="J127:M136"/>
    <mergeCell ref="N127:AG133"/>
    <mergeCell ref="AH127:AO136"/>
    <mergeCell ref="AP127:AS136"/>
    <mergeCell ref="J137:M146"/>
    <mergeCell ref="N137:AG143"/>
    <mergeCell ref="AH137:AO146"/>
    <mergeCell ref="AP137:AS146"/>
    <mergeCell ref="EL145:ER154"/>
    <mergeCell ref="J147:M156"/>
    <mergeCell ref="N147:AG153"/>
    <mergeCell ref="AH147:AO156"/>
    <mergeCell ref="AP147:AS156"/>
    <mergeCell ref="DI154:DR163"/>
    <mergeCell ref="FC140:FQ144"/>
    <mergeCell ref="EL156:FS168"/>
    <mergeCell ref="BH116:BJ131"/>
    <mergeCell ref="J117:M126"/>
    <mergeCell ref="P162:AA163"/>
    <mergeCell ref="BU162:BW163"/>
    <mergeCell ref="N154:R156"/>
    <mergeCell ref="CK154:CM158"/>
    <mergeCell ref="AB162:AN163"/>
    <mergeCell ref="AO162:BC163"/>
    <mergeCell ref="DT157:EF162"/>
    <mergeCell ref="CK164:CM168"/>
    <mergeCell ref="AX147:BC156"/>
    <mergeCell ref="CV181:EG183"/>
    <mergeCell ref="DN175:DS180"/>
    <mergeCell ref="BX176:CH179"/>
    <mergeCell ref="CK175:CQ180"/>
    <mergeCell ref="CR169:DM174"/>
    <mergeCell ref="CT154:CV158"/>
    <mergeCell ref="CW154:DF158"/>
    <mergeCell ref="BX156:CH159"/>
    <mergeCell ref="CR175:DJ180"/>
    <mergeCell ref="CW159:DF163"/>
    <mergeCell ref="BX160:CH163"/>
    <mergeCell ref="CI160:CI163"/>
    <mergeCell ref="BH148:BT151"/>
    <mergeCell ref="BU128:BW131"/>
    <mergeCell ref="CI116:CI119"/>
    <mergeCell ref="DW102:EG104"/>
    <mergeCell ref="DU139:EE143"/>
    <mergeCell ref="BH132:BT135"/>
    <mergeCell ref="BU132:BW135"/>
    <mergeCell ref="CW139:DF143"/>
    <mergeCell ref="DI139:DK143"/>
    <mergeCell ref="CI132:CI135"/>
    <mergeCell ref="DU134:EE138"/>
    <mergeCell ref="DR134:DT138"/>
    <mergeCell ref="DL134:DQ138"/>
    <mergeCell ref="BH140:BT143"/>
    <mergeCell ref="CW134:DF138"/>
    <mergeCell ref="DI134:DK138"/>
    <mergeCell ref="CK105:CT106"/>
    <mergeCell ref="DP108:DV110"/>
    <mergeCell ref="DP111:DV113"/>
    <mergeCell ref="DP114:DV116"/>
    <mergeCell ref="DW114:DX116"/>
    <mergeCell ref="DY114:EG116"/>
    <mergeCell ref="BK116:BT119"/>
    <mergeCell ref="BH100:BT103"/>
    <mergeCell ref="DT175:EG180"/>
    <mergeCell ref="BH180:BT183"/>
    <mergeCell ref="BU180:BW183"/>
    <mergeCell ref="DR139:DT143"/>
    <mergeCell ref="BX180:CH183"/>
    <mergeCell ref="CI180:CI183"/>
    <mergeCell ref="DK176:DL179"/>
    <mergeCell ref="DN169:DS174"/>
    <mergeCell ref="BX164:CH167"/>
    <mergeCell ref="CI164:CI167"/>
    <mergeCell ref="DT169:EG174"/>
    <mergeCell ref="BH176:BT179"/>
    <mergeCell ref="BU176:BW179"/>
    <mergeCell ref="CT164:CV168"/>
    <mergeCell ref="CW164:DF168"/>
    <mergeCell ref="DI164:DR168"/>
    <mergeCell ref="DS164:EG168"/>
    <mergeCell ref="BX168:CH171"/>
    <mergeCell ref="CK144:CM148"/>
    <mergeCell ref="DL144:DQ148"/>
    <mergeCell ref="DR144:DT148"/>
    <mergeCell ref="DU144:EE148"/>
    <mergeCell ref="CT149:CV153"/>
    <mergeCell ref="CN144:CS148"/>
    <mergeCell ref="FD43:FJ49"/>
    <mergeCell ref="FU44:FV53"/>
    <mergeCell ref="CK48:CM65"/>
    <mergeCell ref="A73:D79"/>
    <mergeCell ref="CN51:CZ53"/>
    <mergeCell ref="G87:O92"/>
    <mergeCell ref="P73:AH75"/>
    <mergeCell ref="AI73:AI75"/>
    <mergeCell ref="DX7:EG9"/>
    <mergeCell ref="DX10:EG12"/>
    <mergeCell ref="DY51:EG53"/>
    <mergeCell ref="ET11:FS12"/>
    <mergeCell ref="ET18:FS19"/>
    <mergeCell ref="ET25:FS26"/>
    <mergeCell ref="ET32:FS33"/>
    <mergeCell ref="FL64:FM67"/>
    <mergeCell ref="FP57:FS59"/>
    <mergeCell ref="EU53:EY55"/>
    <mergeCell ref="EZ53:FE55"/>
    <mergeCell ref="FF53:FH55"/>
    <mergeCell ref="FI53:FK55"/>
    <mergeCell ref="FL53:FO55"/>
    <mergeCell ref="FP53:FS55"/>
    <mergeCell ref="FI60:FK63"/>
    <mergeCell ref="G184:I188"/>
    <mergeCell ref="J184:BC188"/>
    <mergeCell ref="BH188:BP191"/>
    <mergeCell ref="BQ188:BR191"/>
    <mergeCell ref="BS188:BT191"/>
    <mergeCell ref="BU188:BW191"/>
    <mergeCell ref="BX188:CH191"/>
    <mergeCell ref="CI188:CI191"/>
    <mergeCell ref="CV184:DA186"/>
    <mergeCell ref="BE140:BG195"/>
    <mergeCell ref="BH172:BT175"/>
    <mergeCell ref="BU172:BW175"/>
    <mergeCell ref="BX172:CH175"/>
    <mergeCell ref="CI172:CI175"/>
    <mergeCell ref="CW149:DF153"/>
    <mergeCell ref="CI176:CI179"/>
    <mergeCell ref="CT159:CV163"/>
    <mergeCell ref="CI156:CI159"/>
    <mergeCell ref="CI168:CI171"/>
    <mergeCell ref="CK169:CQ174"/>
    <mergeCell ref="G161:O166"/>
    <mergeCell ref="CN164:CS168"/>
    <mergeCell ref="BH168:BT171"/>
    <mergeCell ref="BU168:BW171"/>
    <mergeCell ref="EQ187:FC190"/>
    <mergeCell ref="BH192:BT195"/>
    <mergeCell ref="BU192:BW195"/>
    <mergeCell ref="BX192:CH195"/>
    <mergeCell ref="CI192:CI195"/>
    <mergeCell ref="J189:L191"/>
    <mergeCell ref="M189:AG191"/>
    <mergeCell ref="AM189:BC191"/>
    <mergeCell ref="AK189:AL191"/>
    <mergeCell ref="EJ189:EM190"/>
    <mergeCell ref="BH184:BT187"/>
    <mergeCell ref="BU184:BW187"/>
    <mergeCell ref="BX184:CH187"/>
    <mergeCell ref="CI184:CI187"/>
    <mergeCell ref="DB184:EF188"/>
    <mergeCell ref="P171:Z175"/>
    <mergeCell ref="AA171:AJ175"/>
    <mergeCell ref="AK171:BC175"/>
    <mergeCell ref="AM164:AN166"/>
    <mergeCell ref="AO164:BB166"/>
    <mergeCell ref="BC164:BC166"/>
    <mergeCell ref="BH164:BT167"/>
    <mergeCell ref="BU164:BW167"/>
    <mergeCell ref="P167:Z170"/>
    <mergeCell ref="AA167:AJ170"/>
    <mergeCell ref="AK167:BC170"/>
    <mergeCell ref="P164:Y166"/>
    <mergeCell ref="Z164:AA166"/>
    <mergeCell ref="AB164:AL166"/>
    <mergeCell ref="P159:AA161"/>
    <mergeCell ref="AB159:AN161"/>
    <mergeCell ref="AO159:BC161"/>
    <mergeCell ref="CK159:CM163"/>
    <mergeCell ref="AT154:AW156"/>
    <mergeCell ref="G157:K160"/>
    <mergeCell ref="P157:AA158"/>
    <mergeCell ref="AB157:AN158"/>
    <mergeCell ref="DI149:DR153"/>
    <mergeCell ref="G105:I156"/>
    <mergeCell ref="J107:M116"/>
    <mergeCell ref="N107:AG113"/>
    <mergeCell ref="BH112:BT115"/>
    <mergeCell ref="CN154:CS158"/>
    <mergeCell ref="S154:AG156"/>
    <mergeCell ref="AO157:BC158"/>
    <mergeCell ref="CN159:CS163"/>
    <mergeCell ref="BH136:BT139"/>
    <mergeCell ref="BU136:BW139"/>
    <mergeCell ref="BX136:CH139"/>
    <mergeCell ref="CI136:CI139"/>
    <mergeCell ref="BU140:BW143"/>
    <mergeCell ref="BH160:BT163"/>
    <mergeCell ref="BU160:BW161"/>
    <mergeCell ref="FC150:FQ154"/>
    <mergeCell ref="BH152:BT155"/>
    <mergeCell ref="BU152:BW155"/>
    <mergeCell ref="BX152:CH155"/>
    <mergeCell ref="CI152:CI155"/>
    <mergeCell ref="CK139:CM143"/>
    <mergeCell ref="CN139:CS143"/>
    <mergeCell ref="BH144:BT147"/>
    <mergeCell ref="BU144:BW147"/>
    <mergeCell ref="BX144:CH147"/>
    <mergeCell ref="CI144:CI147"/>
    <mergeCell ref="DL139:DQ143"/>
    <mergeCell ref="DS154:DT156"/>
    <mergeCell ref="BH156:BT159"/>
    <mergeCell ref="BU156:BW159"/>
    <mergeCell ref="DS149:EG153"/>
    <mergeCell ref="ES145:FB149"/>
    <mergeCell ref="FC145:FQ149"/>
    <mergeCell ref="BU148:BW151"/>
    <mergeCell ref="BX148:CH151"/>
    <mergeCell ref="CI148:CI151"/>
    <mergeCell ref="CK149:CM153"/>
    <mergeCell ref="EL140:FB144"/>
    <mergeCell ref="DI144:DK148"/>
    <mergeCell ref="ES150:FB154"/>
    <mergeCell ref="CT139:CV143"/>
    <mergeCell ref="CT144:CV148"/>
    <mergeCell ref="CW144:DF148"/>
    <mergeCell ref="CN149:CS153"/>
    <mergeCell ref="BX116:CH119"/>
    <mergeCell ref="BX112:CH115"/>
    <mergeCell ref="CI112:CI115"/>
    <mergeCell ref="CK114:DO116"/>
    <mergeCell ref="CK111:DO113"/>
    <mergeCell ref="CT134:CV138"/>
    <mergeCell ref="CI124:CI127"/>
    <mergeCell ref="CN131:CS133"/>
    <mergeCell ref="CK129:CM133"/>
    <mergeCell ref="BX140:CH143"/>
    <mergeCell ref="CI140:CI143"/>
    <mergeCell ref="ES123:FB129"/>
    <mergeCell ref="DP129:DQ130"/>
    <mergeCell ref="DR129:DT133"/>
    <mergeCell ref="DL131:DQ133"/>
    <mergeCell ref="DU130:EE133"/>
    <mergeCell ref="CR129:CS130"/>
    <mergeCell ref="DD99:DF101"/>
    <mergeCell ref="CK102:DC104"/>
    <mergeCell ref="DD102:DE104"/>
    <mergeCell ref="DF102:DO104"/>
    <mergeCell ref="CK99:CQ101"/>
    <mergeCell ref="CR99:CT101"/>
    <mergeCell ref="CU99:DC101"/>
    <mergeCell ref="DD96:DF98"/>
    <mergeCell ref="S114:AG116"/>
    <mergeCell ref="CI100:CI103"/>
    <mergeCell ref="BX96:CH99"/>
    <mergeCell ref="BU112:BW115"/>
    <mergeCell ref="AX105:BC106"/>
    <mergeCell ref="BE92:BG139"/>
    <mergeCell ref="BX124:CH127"/>
    <mergeCell ref="BX108:CH111"/>
    <mergeCell ref="CI108:CI111"/>
    <mergeCell ref="BK120:BT123"/>
    <mergeCell ref="BU120:BW123"/>
    <mergeCell ref="BX120:CH123"/>
    <mergeCell ref="CI120:CI123"/>
    <mergeCell ref="BK124:BT127"/>
    <mergeCell ref="BX132:CH135"/>
    <mergeCell ref="BK128:BT131"/>
    <mergeCell ref="CK134:CM138"/>
    <mergeCell ref="CN134:CS138"/>
    <mergeCell ref="BH108:BT111"/>
    <mergeCell ref="BU108:BW111"/>
    <mergeCell ref="BU116:BW119"/>
    <mergeCell ref="A105:E107"/>
    <mergeCell ref="J105:M106"/>
    <mergeCell ref="N105:AD106"/>
    <mergeCell ref="A98:E100"/>
    <mergeCell ref="AT134:AW136"/>
    <mergeCell ref="AT137:AW143"/>
    <mergeCell ref="N124:R126"/>
    <mergeCell ref="A102:E104"/>
    <mergeCell ref="BB102:BC104"/>
    <mergeCell ref="G95:M104"/>
    <mergeCell ref="N95:AG101"/>
    <mergeCell ref="A95:E97"/>
    <mergeCell ref="CR94:CT95"/>
    <mergeCell ref="CK96:CQ98"/>
    <mergeCell ref="CR96:CT98"/>
    <mergeCell ref="AX137:BC146"/>
    <mergeCell ref="AH107:AO116"/>
    <mergeCell ref="AT95:AW101"/>
    <mergeCell ref="BU100:BW103"/>
    <mergeCell ref="AT147:AW153"/>
    <mergeCell ref="N114:R116"/>
    <mergeCell ref="S124:AG126"/>
    <mergeCell ref="S134:AG136"/>
    <mergeCell ref="AT144:AW146"/>
    <mergeCell ref="N144:R146"/>
    <mergeCell ref="AP107:AS116"/>
    <mergeCell ref="N117:AG123"/>
    <mergeCell ref="AT102:AW104"/>
    <mergeCell ref="AT114:AW116"/>
    <mergeCell ref="AT107:AW113"/>
    <mergeCell ref="AT117:AW123"/>
    <mergeCell ref="AT124:AW126"/>
    <mergeCell ref="AT127:AW133"/>
    <mergeCell ref="N134:R136"/>
    <mergeCell ref="AP117:AS126"/>
    <mergeCell ref="S102:AG104"/>
    <mergeCell ref="N102:R104"/>
    <mergeCell ref="AH95:AO104"/>
    <mergeCell ref="S144:AG146"/>
    <mergeCell ref="AE105:AG106"/>
    <mergeCell ref="CU96:DC98"/>
    <mergeCell ref="N93:AG94"/>
    <mergeCell ref="A80:D81"/>
    <mergeCell ref="DG80:DO81"/>
    <mergeCell ref="AJ78:BB80"/>
    <mergeCell ref="Y81:AL84"/>
    <mergeCell ref="A82:D88"/>
    <mergeCell ref="BK84:BW87"/>
    <mergeCell ref="CR85:CT87"/>
    <mergeCell ref="CU85:DC87"/>
    <mergeCell ref="DD85:DF87"/>
    <mergeCell ref="DG85:DO87"/>
    <mergeCell ref="BX88:CH91"/>
    <mergeCell ref="CK91:CQ93"/>
    <mergeCell ref="CK85:CQ87"/>
    <mergeCell ref="CK88:CQ90"/>
    <mergeCell ref="BX92:CH95"/>
    <mergeCell ref="CI92:CI95"/>
    <mergeCell ref="G81:O86"/>
    <mergeCell ref="G93:M94"/>
    <mergeCell ref="CK94:CQ95"/>
    <mergeCell ref="Y87:AC88"/>
    <mergeCell ref="HS70:HT73"/>
    <mergeCell ref="HS74:HT76"/>
    <mergeCell ref="CK82:CQ84"/>
    <mergeCell ref="CR82:CT84"/>
    <mergeCell ref="CU82:DC84"/>
    <mergeCell ref="DD82:DF84"/>
    <mergeCell ref="DG82:DO84"/>
    <mergeCell ref="EL79:FS81"/>
    <mergeCell ref="DP80:EG81"/>
    <mergeCell ref="DP82:DV84"/>
    <mergeCell ref="DW82:EG84"/>
    <mergeCell ref="EL82:EV84"/>
    <mergeCell ref="CK78:EG79"/>
    <mergeCell ref="DM72:DP74"/>
    <mergeCell ref="DQ72:EG74"/>
    <mergeCell ref="GC70:GP76"/>
    <mergeCell ref="GQ70:GS76"/>
    <mergeCell ref="HG70:HM76"/>
    <mergeCell ref="AX95:BC100"/>
    <mergeCell ref="DP94:DV95"/>
    <mergeCell ref="DM69:EG71"/>
    <mergeCell ref="CR80:CT81"/>
    <mergeCell ref="CU80:DC81"/>
    <mergeCell ref="DD80:DF81"/>
    <mergeCell ref="CK69:DL71"/>
    <mergeCell ref="CK72:DL74"/>
    <mergeCell ref="G76:O80"/>
    <mergeCell ref="BX68:CH71"/>
    <mergeCell ref="P85:Q88"/>
    <mergeCell ref="CI68:CI71"/>
    <mergeCell ref="G65:O68"/>
    <mergeCell ref="G69:O73"/>
    <mergeCell ref="BH88:BW91"/>
    <mergeCell ref="AM81:AP84"/>
    <mergeCell ref="P81:Q84"/>
    <mergeCell ref="R81:X84"/>
    <mergeCell ref="Y89:BC92"/>
    <mergeCell ref="AH93:AO94"/>
    <mergeCell ref="CU94:DC95"/>
    <mergeCell ref="BH96:BJ99"/>
    <mergeCell ref="BK96:BT99"/>
    <mergeCell ref="BU96:BW99"/>
    <mergeCell ref="CR91:CT93"/>
    <mergeCell ref="BE43:BG91"/>
    <mergeCell ref="DW85:EG87"/>
    <mergeCell ref="DW91:EG93"/>
    <mergeCell ref="BH92:BJ95"/>
    <mergeCell ref="BK92:BT95"/>
    <mergeCell ref="DD88:DF90"/>
    <mergeCell ref="DG88:DO90"/>
    <mergeCell ref="DP88:DV90"/>
    <mergeCell ref="DW88:EG90"/>
    <mergeCell ref="DY54:EG56"/>
    <mergeCell ref="AQ81:AY84"/>
    <mergeCell ref="AJ71:BC75"/>
    <mergeCell ref="BK72:BW75"/>
    <mergeCell ref="BX72:CH75"/>
    <mergeCell ref="CI72:CI75"/>
    <mergeCell ref="R85:X88"/>
    <mergeCell ref="BX76:CH79"/>
    <mergeCell ref="CI76:CI79"/>
    <mergeCell ref="CK75:EG77"/>
    <mergeCell ref="P76:AI77"/>
    <mergeCell ref="DG99:DO101"/>
    <mergeCell ref="CI96:CI99"/>
    <mergeCell ref="DD94:DF95"/>
    <mergeCell ref="DG94:DO95"/>
    <mergeCell ref="CN60:CZ62"/>
    <mergeCell ref="DA60:DI62"/>
    <mergeCell ref="FP65:FS67"/>
    <mergeCell ref="DY60:EG62"/>
    <mergeCell ref="P66:AI67"/>
    <mergeCell ref="AJ66:BC67"/>
    <mergeCell ref="EZ64:FE67"/>
    <mergeCell ref="FI64:FK67"/>
    <mergeCell ref="DW94:EG95"/>
    <mergeCell ref="BU92:BW95"/>
    <mergeCell ref="Y85:BC86"/>
    <mergeCell ref="BH80:BJ87"/>
    <mergeCell ref="BC78:BC80"/>
    <mergeCell ref="CI88:CI91"/>
    <mergeCell ref="AP93:AS94"/>
    <mergeCell ref="AT93:AW94"/>
    <mergeCell ref="AX93:BC94"/>
    <mergeCell ref="P89:Q92"/>
    <mergeCell ref="R89:X92"/>
    <mergeCell ref="DP85:DV87"/>
    <mergeCell ref="FU67:HQ69"/>
    <mergeCell ref="P68:AH70"/>
    <mergeCell ref="DJ16:DL65"/>
    <mergeCell ref="CK66:DL68"/>
    <mergeCell ref="CN54:CZ56"/>
    <mergeCell ref="DA54:DI56"/>
    <mergeCell ref="DM54:DX56"/>
    <mergeCell ref="DA51:DI53"/>
    <mergeCell ref="BK68:BW71"/>
    <mergeCell ref="BH68:BJ79"/>
    <mergeCell ref="GK54:GS58"/>
    <mergeCell ref="FU54:FZ58"/>
    <mergeCell ref="EU60:EY63"/>
    <mergeCell ref="EZ60:FE63"/>
    <mergeCell ref="FF60:FH63"/>
    <mergeCell ref="GA54:GJ58"/>
    <mergeCell ref="FN61:FO63"/>
    <mergeCell ref="FP61:FS63"/>
    <mergeCell ref="FU77:GB80"/>
    <mergeCell ref="P78:AH80"/>
    <mergeCell ref="AI78:AI80"/>
    <mergeCell ref="EL64:EO67"/>
    <mergeCell ref="EP64:ET67"/>
    <mergeCell ref="EU64:EY67"/>
    <mergeCell ref="A62:D63"/>
    <mergeCell ref="P63:AH65"/>
    <mergeCell ref="AI63:AI65"/>
    <mergeCell ref="AJ63:BB65"/>
    <mergeCell ref="BC63:BC65"/>
    <mergeCell ref="CN63:CZ65"/>
    <mergeCell ref="DA63:DI65"/>
    <mergeCell ref="DM63:DX65"/>
    <mergeCell ref="DY63:EG65"/>
    <mergeCell ref="BH64:BW67"/>
    <mergeCell ref="BX64:CH67"/>
    <mergeCell ref="CI64:CI67"/>
    <mergeCell ref="A64:D70"/>
    <mergeCell ref="AI68:AI70"/>
    <mergeCell ref="AJ68:BB70"/>
    <mergeCell ref="BC68:BC70"/>
    <mergeCell ref="A71:D72"/>
    <mergeCell ref="P71:AI72"/>
    <mergeCell ref="G61:O64"/>
    <mergeCell ref="P61:AI62"/>
    <mergeCell ref="AJ61:BC62"/>
    <mergeCell ref="EL53:EO55"/>
    <mergeCell ref="EP53:ET55"/>
    <mergeCell ref="BH60:BW63"/>
    <mergeCell ref="BX60:CH63"/>
    <mergeCell ref="CI60:CI63"/>
    <mergeCell ref="DM60:DX62"/>
    <mergeCell ref="EL60:EO63"/>
    <mergeCell ref="EP60:ET63"/>
    <mergeCell ref="BX56:CH59"/>
    <mergeCell ref="CI56:CI59"/>
    <mergeCell ref="EL56:EO59"/>
    <mergeCell ref="EP56:ET59"/>
    <mergeCell ref="CN57:CZ59"/>
    <mergeCell ref="DA57:DI59"/>
    <mergeCell ref="DM57:DX59"/>
    <mergeCell ref="DY57:EG59"/>
    <mergeCell ref="G52:O60"/>
    <mergeCell ref="R52:AG54"/>
    <mergeCell ref="AJ52:BB54"/>
    <mergeCell ref="HD44:HE48"/>
    <mergeCell ref="GT54:HC58"/>
    <mergeCell ref="HD54:HE58"/>
    <mergeCell ref="HF54:HO58"/>
    <mergeCell ref="FL56:FM59"/>
    <mergeCell ref="FN57:FO59"/>
    <mergeCell ref="FU59:GM63"/>
    <mergeCell ref="GN59:GO60"/>
    <mergeCell ref="GP59:GQ63"/>
    <mergeCell ref="HD59:HE63"/>
    <mergeCell ref="HF59:HO63"/>
    <mergeCell ref="GA49:GJ53"/>
    <mergeCell ref="GK49:GS53"/>
    <mergeCell ref="GT49:HC53"/>
    <mergeCell ref="HD49:HE53"/>
    <mergeCell ref="GT44:HC48"/>
    <mergeCell ref="GN61:GO63"/>
    <mergeCell ref="FL60:FM63"/>
    <mergeCell ref="DY43:EG47"/>
    <mergeCell ref="DM51:DX53"/>
    <mergeCell ref="HF49:HO53"/>
    <mergeCell ref="EL50:FS52"/>
    <mergeCell ref="FR43:FS44"/>
    <mergeCell ref="FK44:FQ49"/>
    <mergeCell ref="FW44:FX48"/>
    <mergeCell ref="FY44:FZ48"/>
    <mergeCell ref="G43:M46"/>
    <mergeCell ref="GA44:GJ48"/>
    <mergeCell ref="GK44:GS48"/>
    <mergeCell ref="BH48:BJ51"/>
    <mergeCell ref="BK48:BW51"/>
    <mergeCell ref="BX48:CH51"/>
    <mergeCell ref="CI48:CI51"/>
    <mergeCell ref="CN48:CZ50"/>
    <mergeCell ref="DA48:DI50"/>
    <mergeCell ref="DM48:DX50"/>
    <mergeCell ref="DY48:EG50"/>
    <mergeCell ref="BH43:BJ47"/>
    <mergeCell ref="BK43:BW47"/>
    <mergeCell ref="BX43:CH47"/>
    <mergeCell ref="CI43:CI47"/>
    <mergeCell ref="CN43:CX47"/>
    <mergeCell ref="CY43:CZ47"/>
    <mergeCell ref="DA43:DI47"/>
    <mergeCell ref="DM43:DX47"/>
    <mergeCell ref="P46:AI48"/>
    <mergeCell ref="AJ46:BB48"/>
    <mergeCell ref="BC46:BC48"/>
    <mergeCell ref="FW49:FX53"/>
    <mergeCell ref="FY49:FZ53"/>
    <mergeCell ref="DY34:EG36"/>
    <mergeCell ref="EL34:FS36"/>
    <mergeCell ref="Q35:T38"/>
    <mergeCell ref="U35:BC38"/>
    <mergeCell ref="BS35:CH39"/>
    <mergeCell ref="CN37:CX39"/>
    <mergeCell ref="CY37:CZ39"/>
    <mergeCell ref="DA37:DI39"/>
    <mergeCell ref="DM37:DX39"/>
    <mergeCell ref="DY37:EG39"/>
    <mergeCell ref="EL37:EQ38"/>
    <mergeCell ref="ER37:FC38"/>
    <mergeCell ref="FD37:FJ38"/>
    <mergeCell ref="FK37:FS38"/>
    <mergeCell ref="FU38:HQ40"/>
    <mergeCell ref="Q39:T40"/>
    <mergeCell ref="EL39:EQ42"/>
    <mergeCell ref="ER39:FC42"/>
    <mergeCell ref="FD39:FJ42"/>
    <mergeCell ref="FR39:FS40"/>
    <mergeCell ref="CN40:CX42"/>
    <mergeCell ref="CY40:CZ42"/>
    <mergeCell ref="DA40:DI42"/>
    <mergeCell ref="DM40:DX42"/>
    <mergeCell ref="DY40:EG42"/>
    <mergeCell ref="FK40:FQ42"/>
    <mergeCell ref="FU42:FZ43"/>
    <mergeCell ref="GA42:GJ43"/>
    <mergeCell ref="GK42:GS43"/>
    <mergeCell ref="AJ43:BC45"/>
    <mergeCell ref="GT42:HC43"/>
    <mergeCell ref="HD42:HO43"/>
    <mergeCell ref="HF44:HO48"/>
    <mergeCell ref="FU27:GI29"/>
    <mergeCell ref="CN28:CX30"/>
    <mergeCell ref="CY28:CZ30"/>
    <mergeCell ref="DA28:DI30"/>
    <mergeCell ref="DM28:DX30"/>
    <mergeCell ref="DY28:EG30"/>
    <mergeCell ref="CN31:CX33"/>
    <mergeCell ref="CY31:CZ33"/>
    <mergeCell ref="DA31:DI33"/>
    <mergeCell ref="DM31:DX33"/>
    <mergeCell ref="DY31:EG33"/>
    <mergeCell ref="EL32:ES33"/>
    <mergeCell ref="S26:AS30"/>
    <mergeCell ref="AT26:AU30"/>
    <mergeCell ref="AV26:BJ30"/>
    <mergeCell ref="U39:AR40"/>
    <mergeCell ref="AS39:AV40"/>
    <mergeCell ref="A13:D14"/>
    <mergeCell ref="F13:K14"/>
    <mergeCell ref="AT13:AX16"/>
    <mergeCell ref="AY13:BB16"/>
    <mergeCell ref="BG13:BI16"/>
    <mergeCell ref="BJ13:BL16"/>
    <mergeCell ref="BM13:BO16"/>
    <mergeCell ref="M13:AS14"/>
    <mergeCell ref="L13:L14"/>
    <mergeCell ref="L15:L22"/>
    <mergeCell ref="BC13:BF16"/>
    <mergeCell ref="AT17:AX19"/>
    <mergeCell ref="AY17:BW19"/>
    <mergeCell ref="A15:B50"/>
    <mergeCell ref="C15:D50"/>
    <mergeCell ref="F15:K22"/>
    <mergeCell ref="M15:AS22"/>
    <mergeCell ref="F32:P38"/>
    <mergeCell ref="BJ32:BQ38"/>
    <mergeCell ref="BK26:BL30"/>
    <mergeCell ref="BM26:BQ30"/>
    <mergeCell ref="BR26:BS30"/>
    <mergeCell ref="BT26:CI30"/>
    <mergeCell ref="T32:BD34"/>
    <mergeCell ref="IB12:IM13"/>
    <mergeCell ref="BP13:BR16"/>
    <mergeCell ref="BS13:BU16"/>
    <mergeCell ref="BX13:CI15"/>
    <mergeCell ref="CK13:CZ15"/>
    <mergeCell ref="DA13:DI15"/>
    <mergeCell ref="DJ13:DX15"/>
    <mergeCell ref="DY13:EG15"/>
    <mergeCell ref="EL13:EU17"/>
    <mergeCell ref="EV13:FC17"/>
    <mergeCell ref="FD13:FI17"/>
    <mergeCell ref="FJ13:FQ17"/>
    <mergeCell ref="FR13:FS14"/>
    <mergeCell ref="BX16:CI20"/>
    <mergeCell ref="FR20:FS21"/>
    <mergeCell ref="BX21:CI22"/>
    <mergeCell ref="HT21:HY22"/>
    <mergeCell ref="DA19:DI21"/>
    <mergeCell ref="DM19:DX21"/>
    <mergeCell ref="DY19:EG21"/>
    <mergeCell ref="AY20:BW22"/>
    <mergeCell ref="EL20:EU24"/>
    <mergeCell ref="HR12:HS13"/>
    <mergeCell ref="HZ12:IA13"/>
    <mergeCell ref="A4:D5"/>
    <mergeCell ref="CK4:CS6"/>
    <mergeCell ref="CT4:EG6"/>
    <mergeCell ref="EL4:EU5"/>
    <mergeCell ref="EV4:FC5"/>
    <mergeCell ref="FD4:FI5"/>
    <mergeCell ref="FJ4:FS5"/>
    <mergeCell ref="FU4:IM6"/>
    <mergeCell ref="AU6:CI7"/>
    <mergeCell ref="EL6:EU10"/>
    <mergeCell ref="EV6:FC10"/>
    <mergeCell ref="FD6:FI10"/>
    <mergeCell ref="FJ6:FQ10"/>
    <mergeCell ref="FR6:FS7"/>
    <mergeCell ref="CK7:CS9"/>
    <mergeCell ref="CT7:DO9"/>
    <mergeCell ref="DP7:DW9"/>
    <mergeCell ref="FU7:GI10"/>
    <mergeCell ref="GJ7:HQ10"/>
    <mergeCell ref="HR7:IM10"/>
    <mergeCell ref="F4:K12"/>
    <mergeCell ref="M4:AS12"/>
    <mergeCell ref="A6:D12"/>
    <mergeCell ref="FU11:GI17"/>
    <mergeCell ref="BY32:CI34"/>
    <mergeCell ref="CK1:EG3"/>
    <mergeCell ref="EL1:FK3"/>
    <mergeCell ref="FU1:HQ3"/>
    <mergeCell ref="F1:CI2"/>
    <mergeCell ref="F23:K24"/>
    <mergeCell ref="M23:AI24"/>
    <mergeCell ref="CN16:CX18"/>
    <mergeCell ref="CY16:CZ18"/>
    <mergeCell ref="DA16:DI18"/>
    <mergeCell ref="DM16:DX18"/>
    <mergeCell ref="DY16:EG18"/>
    <mergeCell ref="GJ11:HQ17"/>
    <mergeCell ref="CK16:CM30"/>
    <mergeCell ref="FU20:GI26"/>
    <mergeCell ref="GJ20:HQ26"/>
    <mergeCell ref="CK31:CM47"/>
    <mergeCell ref="EL43:EQ49"/>
    <mergeCell ref="ER43:FC49"/>
    <mergeCell ref="G47:O51"/>
    <mergeCell ref="R49:AG51"/>
    <mergeCell ref="AJ49:BB51"/>
    <mergeCell ref="BC49:BC51"/>
    <mergeCell ref="F39:P40"/>
    <mergeCell ref="BX52:CH55"/>
    <mergeCell ref="CI52:CI55"/>
    <mergeCell ref="AW39:BC40"/>
    <mergeCell ref="BE39:BQ40"/>
    <mergeCell ref="P55:AI57"/>
    <mergeCell ref="BC52:BC54"/>
    <mergeCell ref="BH52:BW55"/>
    <mergeCell ref="AJ55:BB57"/>
    <mergeCell ref="BC55:BC57"/>
    <mergeCell ref="BH56:BW59"/>
    <mergeCell ref="AZ8:CI12"/>
    <mergeCell ref="AZ81:BC84"/>
    <mergeCell ref="CK10:CS12"/>
    <mergeCell ref="BX84:CH87"/>
    <mergeCell ref="CI84:CI87"/>
    <mergeCell ref="AT8:AX12"/>
    <mergeCell ref="AT20:AX22"/>
    <mergeCell ref="P43:AI45"/>
    <mergeCell ref="CN34:CX36"/>
    <mergeCell ref="CT10:DO12"/>
    <mergeCell ref="CY34:CZ36"/>
    <mergeCell ref="DA34:DI36"/>
    <mergeCell ref="DM34:DX36"/>
    <mergeCell ref="DM66:EG68"/>
    <mergeCell ref="BK80:BW83"/>
    <mergeCell ref="BX80:CH83"/>
    <mergeCell ref="CI80:CI83"/>
    <mergeCell ref="CK80:CQ81"/>
    <mergeCell ref="DP10:DW12"/>
    <mergeCell ref="P58:AI60"/>
    <mergeCell ref="AJ58:BB60"/>
    <mergeCell ref="BC58:BC60"/>
    <mergeCell ref="F26:P30"/>
    <mergeCell ref="Q26:R30"/>
    <mergeCell ref="EL11:ES12"/>
    <mergeCell ref="HT12:HY13"/>
    <mergeCell ref="EV20:FC24"/>
    <mergeCell ref="FD20:FI24"/>
    <mergeCell ref="FJ20:FQ24"/>
    <mergeCell ref="CN25:CX27"/>
    <mergeCell ref="CY25:CZ27"/>
    <mergeCell ref="DA25:DI27"/>
    <mergeCell ref="DM25:DX27"/>
    <mergeCell ref="DY25:EG27"/>
    <mergeCell ref="EL25:ES26"/>
    <mergeCell ref="EL18:ES19"/>
    <mergeCell ref="FU18:GI19"/>
    <mergeCell ref="CN19:CX21"/>
    <mergeCell ref="CY19:CZ21"/>
    <mergeCell ref="CN22:CX24"/>
    <mergeCell ref="CY22:CZ24"/>
    <mergeCell ref="DA22:DI24"/>
    <mergeCell ref="DM22:DX24"/>
    <mergeCell ref="DY22:EG24"/>
    <mergeCell ref="EL27:EU31"/>
    <mergeCell ref="EV27:FC31"/>
    <mergeCell ref="FD27:FI31"/>
    <mergeCell ref="HR21:HS22"/>
  </mergeCells>
  <phoneticPr fontId="3"/>
  <pageMargins left="0.19685039370078741" right="0.19685039370078741" top="0.19685039370078741" bottom="0.23622047244094488" header="0" footer="0"/>
  <pageSetup paperSize="9" scale="98" orientation="portrait" r:id="rId1"/>
  <colBreaks count="2" manualBreakCount="2">
    <brk id="88" max="1048575" man="1"/>
    <brk id="17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F36"/>
  <sheetViews>
    <sheetView showGridLines="0" workbookViewId="0">
      <selection activeCell="A2" sqref="A2"/>
    </sheetView>
  </sheetViews>
  <sheetFormatPr defaultRowHeight="18.75" x14ac:dyDescent="0.4"/>
  <cols>
    <col min="1" max="1" width="18.875" customWidth="1"/>
    <col min="3" max="3" width="10.625" customWidth="1"/>
    <col min="4" max="4" width="10.75" customWidth="1"/>
    <col min="5" max="5" width="10.5" customWidth="1"/>
    <col min="6" max="6" width="10.375" customWidth="1"/>
    <col min="7" max="9" width="9" customWidth="1"/>
    <col min="10" max="10" width="9.375" customWidth="1"/>
    <col min="11" max="14" width="9" customWidth="1"/>
    <col min="19" max="19" width="9.375" bestFit="1" customWidth="1"/>
    <col min="20" max="20" width="9.25" customWidth="1"/>
  </cols>
  <sheetData>
    <row r="1" spans="1:32" x14ac:dyDescent="0.4">
      <c r="A1" s="365" t="s">
        <v>737</v>
      </c>
      <c r="C1" s="376" t="s">
        <v>532</v>
      </c>
    </row>
    <row r="2" spans="1:32" x14ac:dyDescent="0.4">
      <c r="B2" s="370" t="s">
        <v>761</v>
      </c>
      <c r="C2" t="str">
        <f>CONCATENATE(個人情報!D12,個人情報!F12,個人情報!H12,個人情報!I12,個人情報!K12,個人情報!L12,個人情報!N12)</f>
        <v>年月日</v>
      </c>
      <c r="O2" s="364" t="s">
        <v>734</v>
      </c>
      <c r="P2" s="364"/>
      <c r="Q2" s="364"/>
      <c r="R2" s="364"/>
      <c r="S2" s="364"/>
      <c r="T2" s="364"/>
      <c r="U2" s="364"/>
      <c r="V2" s="364"/>
      <c r="X2" s="270"/>
      <c r="Y2" s="270"/>
      <c r="Z2" s="270"/>
      <c r="AA2" s="270"/>
      <c r="AB2" s="270"/>
      <c r="AC2" s="270"/>
      <c r="AD2" s="270"/>
    </row>
    <row r="3" spans="1:32" x14ac:dyDescent="0.4">
      <c r="A3" s="365" t="s">
        <v>755</v>
      </c>
      <c r="D3" s="376" t="s">
        <v>762</v>
      </c>
      <c r="E3" s="376" t="s">
        <v>754</v>
      </c>
      <c r="O3" s="365" t="s">
        <v>727</v>
      </c>
      <c r="P3" s="368">
        <v>1</v>
      </c>
      <c r="Q3" s="368">
        <v>2</v>
      </c>
      <c r="R3" s="368">
        <v>3</v>
      </c>
      <c r="S3" s="368">
        <v>4</v>
      </c>
      <c r="T3" s="368">
        <v>5</v>
      </c>
      <c r="U3" s="368">
        <v>6</v>
      </c>
      <c r="V3" s="368">
        <v>7</v>
      </c>
      <c r="X3" s="270"/>
      <c r="Y3" s="270"/>
      <c r="Z3" s="270"/>
      <c r="AA3" s="270"/>
      <c r="AB3" s="270"/>
      <c r="AC3" s="270"/>
      <c r="AD3" s="270"/>
    </row>
    <row r="4" spans="1:32" x14ac:dyDescent="0.4">
      <c r="B4" s="370" t="s">
        <v>761</v>
      </c>
      <c r="D4" t="str">
        <f>IF(本人控除!B22="","",本人控除!B22&amp;本人控除!C22)</f>
        <v/>
      </c>
      <c r="E4" s="393" t="str">
        <f>IF(本人控除!D22="","",本人控除!D22)</f>
        <v/>
      </c>
      <c r="H4" s="370" t="s">
        <v>765</v>
      </c>
      <c r="J4" s="364" t="s">
        <v>758</v>
      </c>
      <c r="K4" s="364"/>
      <c r="L4" s="364"/>
      <c r="M4" t="s">
        <v>435</v>
      </c>
      <c r="O4" s="365" t="s">
        <v>728</v>
      </c>
      <c r="P4" s="368">
        <v>1</v>
      </c>
      <c r="Q4" s="368">
        <v>2</v>
      </c>
      <c r="R4" s="368">
        <v>3</v>
      </c>
      <c r="S4" s="369"/>
      <c r="T4" s="369"/>
      <c r="U4" s="369"/>
      <c r="V4" s="369"/>
      <c r="X4" s="270"/>
      <c r="Y4" s="270"/>
      <c r="Z4" s="270"/>
      <c r="AA4" s="270"/>
      <c r="AB4" s="270"/>
      <c r="AC4" s="270"/>
      <c r="AD4" s="270"/>
    </row>
    <row r="5" spans="1:32" x14ac:dyDescent="0.4">
      <c r="H5" s="370" t="s">
        <v>247</v>
      </c>
      <c r="I5" t="s">
        <v>756</v>
      </c>
      <c r="J5" s="365" t="s">
        <v>230</v>
      </c>
      <c r="K5" s="365" t="s">
        <v>434</v>
      </c>
      <c r="L5" s="365" t="s">
        <v>112</v>
      </c>
      <c r="O5" s="365" t="s">
        <v>729</v>
      </c>
      <c r="P5" s="368" t="s">
        <v>730</v>
      </c>
      <c r="Q5" s="368" t="s">
        <v>731</v>
      </c>
      <c r="R5" s="368" t="s">
        <v>732</v>
      </c>
      <c r="S5" s="368" t="s">
        <v>733</v>
      </c>
      <c r="T5" s="369"/>
      <c r="U5" s="370"/>
      <c r="V5" s="370"/>
      <c r="X5" s="270"/>
      <c r="Y5" s="270"/>
      <c r="Z5" s="270"/>
      <c r="AA5" s="270"/>
      <c r="AB5" s="270"/>
      <c r="AC5" s="270"/>
      <c r="AD5" s="270"/>
    </row>
    <row r="6" spans="1:32" x14ac:dyDescent="0.4">
      <c r="A6" s="365" t="s">
        <v>738</v>
      </c>
      <c r="C6" s="376" t="s">
        <v>532</v>
      </c>
      <c r="D6" s="376" t="s">
        <v>762</v>
      </c>
      <c r="E6" s="376" t="s">
        <v>754</v>
      </c>
    </row>
    <row r="7" spans="1:32" x14ac:dyDescent="0.4">
      <c r="B7" s="370" t="s">
        <v>763</v>
      </c>
      <c r="C7" t="str">
        <f>IF('配偶者（特別）控除'!C9="","",TEXT(CONCATENATE('配偶者（特別）控除'!C10,'配偶者（特別）控除'!F10,'配偶者（特別）控除'!H10,'配偶者（特別）控除'!J10,'配偶者（特別）控除'!L10,'配偶者（特別）控除'!M10,'配偶者（特別）控除'!O10),"ge.m.d"))</f>
        <v/>
      </c>
      <c r="D7" t="str">
        <f>IF('配偶者（特別）控除'!C9="","",(CONCATENATE('配偶者（特別）控除'!I16,'配偶者（特別）控除'!M16)))</f>
        <v/>
      </c>
      <c r="E7" s="393" t="str">
        <f>IF('配偶者（特別）控除'!C16="","",IF(OR(D7="身体1",D7="身体2",D7="精神1",D7="療育A1",D7="療育A2"),"特別障害","普通障害"))</f>
        <v/>
      </c>
      <c r="F7" s="370" t="e">
        <f>TRUNC(YEARFRAC(C7,$F$10,1))</f>
        <v>#VALUE!</v>
      </c>
      <c r="O7" s="364" t="s">
        <v>800</v>
      </c>
      <c r="P7" s="364"/>
      <c r="Q7" s="364"/>
      <c r="R7" s="364"/>
      <c r="S7" s="364"/>
      <c r="T7" s="364"/>
      <c r="U7" s="364"/>
      <c r="V7" s="364"/>
      <c r="W7" s="364"/>
      <c r="X7" s="364"/>
      <c r="Y7" s="364"/>
      <c r="Z7" s="364"/>
      <c r="AA7" s="364"/>
      <c r="AB7" s="364"/>
    </row>
    <row r="8" spans="1:32" x14ac:dyDescent="0.4">
      <c r="O8" s="235" t="s">
        <v>786</v>
      </c>
      <c r="P8" s="235" t="s">
        <v>787</v>
      </c>
      <c r="Q8" s="235" t="s">
        <v>788</v>
      </c>
      <c r="R8" s="235" t="s">
        <v>789</v>
      </c>
      <c r="S8" s="235" t="s">
        <v>790</v>
      </c>
      <c r="T8" s="235" t="s">
        <v>791</v>
      </c>
      <c r="U8" s="235" t="s">
        <v>792</v>
      </c>
      <c r="V8" s="235" t="s">
        <v>793</v>
      </c>
      <c r="W8" s="235" t="s">
        <v>794</v>
      </c>
      <c r="X8" s="235" t="s">
        <v>795</v>
      </c>
      <c r="Y8" s="235" t="s">
        <v>796</v>
      </c>
      <c r="Z8" s="235" t="s">
        <v>797</v>
      </c>
      <c r="AA8" s="235" t="s">
        <v>798</v>
      </c>
      <c r="AB8" s="235" t="s">
        <v>799</v>
      </c>
    </row>
    <row r="9" spans="1:32" x14ac:dyDescent="0.4">
      <c r="O9" s="267"/>
      <c r="P9" s="267"/>
      <c r="Q9" s="267"/>
      <c r="R9" s="267"/>
      <c r="S9" s="267"/>
      <c r="T9" s="267"/>
      <c r="U9" s="267"/>
      <c r="V9" s="267"/>
      <c r="W9" s="267"/>
      <c r="X9" s="267"/>
      <c r="Y9" s="267"/>
      <c r="Z9" s="267"/>
      <c r="AA9" s="267"/>
      <c r="AB9" s="267"/>
    </row>
    <row r="10" spans="1:32" x14ac:dyDescent="0.4">
      <c r="E10" s="374" t="s">
        <v>748</v>
      </c>
      <c r="F10" s="375">
        <v>46023</v>
      </c>
      <c r="O10" s="1" t="s">
        <v>747</v>
      </c>
      <c r="P10" s="1"/>
      <c r="Q10" s="1"/>
      <c r="R10" s="1"/>
      <c r="S10" s="1"/>
      <c r="U10" s="1"/>
      <c r="V10" s="1"/>
      <c r="W10" s="1"/>
      <c r="X10" s="1"/>
      <c r="Y10" s="1"/>
      <c r="Z10" s="1"/>
      <c r="AA10" s="1"/>
      <c r="AB10" s="1"/>
    </row>
    <row r="11" spans="1:32" x14ac:dyDescent="0.4">
      <c r="A11" s="305" t="s">
        <v>665</v>
      </c>
      <c r="B11" s="370"/>
      <c r="C11" s="376" t="s">
        <v>532</v>
      </c>
      <c r="D11" s="376" t="s">
        <v>762</v>
      </c>
      <c r="E11" s="376" t="s">
        <v>754</v>
      </c>
      <c r="F11" s="376" t="s">
        <v>744</v>
      </c>
      <c r="G11" s="377" t="s">
        <v>745</v>
      </c>
      <c r="H11" s="378" t="s">
        <v>749</v>
      </c>
      <c r="I11" s="377" t="s">
        <v>750</v>
      </c>
      <c r="J11" s="377" t="s">
        <v>751</v>
      </c>
      <c r="K11" s="377" t="s">
        <v>783</v>
      </c>
      <c r="L11" s="377" t="s">
        <v>784</v>
      </c>
      <c r="M11" s="377" t="s">
        <v>753</v>
      </c>
      <c r="O11" s="1" t="s">
        <v>783</v>
      </c>
      <c r="P11" s="1"/>
      <c r="Q11" s="1"/>
      <c r="R11" s="1"/>
      <c r="S11" s="385" t="s">
        <v>574</v>
      </c>
      <c r="T11" s="385" t="s">
        <v>348</v>
      </c>
      <c r="U11" s="1"/>
      <c r="V11" s="405" t="s">
        <v>785</v>
      </c>
      <c r="W11" s="1"/>
      <c r="X11" s="1"/>
      <c r="AA11" s="385" t="s">
        <v>574</v>
      </c>
      <c r="AB11" s="385" t="s">
        <v>348</v>
      </c>
    </row>
    <row r="12" spans="1:32" x14ac:dyDescent="0.4">
      <c r="B12" s="370" t="s">
        <v>739</v>
      </c>
      <c r="C12" s="421" t="str">
        <f>IF(扶養控除!E10="","",TEXT(CONCATENATE(扶養控除!E12,扶養控除!H12,扶養控除!J12,扶養控除!K12,扶養控除!M12,扶養控除!N12,扶養控除!P12),"ge.m.d"))</f>
        <v/>
      </c>
      <c r="D12" s="370" t="str">
        <f>IF(扶養控除!E10="","",CONCATENATE(扶養控除!K18,扶養控除!N18))</f>
        <v/>
      </c>
      <c r="E12" s="370" t="str">
        <f>IF(扶養控除!E18="","",IF(OR(D12="身体1",D12="身体2",D12="精神1",D12="療育A1",D12="療育A2"),"特別障害","普通障害"))</f>
        <v/>
      </c>
      <c r="F12" s="370" t="e">
        <f>TRUNC(YEARFRAC(C12,$F$10,1))</f>
        <v>#VALUE!</v>
      </c>
      <c r="G12" s="370" t="e">
        <f>IF(F12&lt;16,"年少",IF(F12&lt;19,"一般",IF(F12&lt;23,"特定",IF(F12&gt;=70,"老人","一般"))))</f>
        <v>#VALUE!</v>
      </c>
      <c r="H12" s="370" t="str">
        <f>IF(扶養控除!E15="","",扶養控除!E15)</f>
        <v/>
      </c>
      <c r="I12" s="370" t="e">
        <f>IF(AND(G12="老人",H12="同　居"),"同居老人",IF(AND(G12="老人",H12="別　居"),"老人",G12))</f>
        <v>#VALUE!</v>
      </c>
      <c r="J12" s="370" t="str">
        <f>IF(AND(E12="特別障害",H12="同　居"),"同居特障",IF(AND(E12="特別障害",H12="別　居"),"特別障害",IF(E12="普通障害","普通障害","")))</f>
        <v/>
      </c>
      <c r="K12" s="422" t="e">
        <f>IF(G12="特定",VLOOKUP(扶養控除!E13,扶養控除!B71:T81,14,1),IF(扶養控除!E13&lt;=580000,VLOOKUP(I12,$O$12:$T$16,6,0),0))</f>
        <v>#VALUE!</v>
      </c>
      <c r="L12" s="422" t="str">
        <f>IFERROR(VLOOKUP(J12,$V$12:$AB$14,7,0),"")</f>
        <v/>
      </c>
      <c r="M12" s="423" t="e">
        <f>SUM(K12:L12)</f>
        <v>#VALUE!</v>
      </c>
      <c r="N12" s="322"/>
      <c r="O12" s="387" t="s">
        <v>563</v>
      </c>
      <c r="P12" s="381" t="s">
        <v>837</v>
      </c>
      <c r="Q12" s="381"/>
      <c r="R12" s="381"/>
      <c r="S12" s="381"/>
      <c r="T12" s="245">
        <v>0</v>
      </c>
      <c r="U12" s="384"/>
      <c r="V12" s="386" t="s">
        <v>567</v>
      </c>
      <c r="W12" s="379" t="s">
        <v>571</v>
      </c>
      <c r="X12" s="379"/>
      <c r="Y12" s="379"/>
      <c r="Z12" s="380"/>
      <c r="AA12" s="383"/>
      <c r="AB12" s="245">
        <v>300000</v>
      </c>
    </row>
    <row r="13" spans="1:32" x14ac:dyDescent="0.4">
      <c r="B13" s="370" t="s">
        <v>740</v>
      </c>
      <c r="C13" s="401" t="str">
        <f>IF(扶養控除!E21="","",TEXT(CONCATENATE(扶養控除!E23,扶養控除!H23,扶養控除!J23,扶養控除!K23,扶養控除!M23,扶養控除!N23,扶養控除!P23),"ge.m.d"))</f>
        <v/>
      </c>
      <c r="D13" s="370" t="str">
        <f>IF(扶養控除!E21="","",CONCATENATE(扶養控除!K29,扶養控除!N29))</f>
        <v/>
      </c>
      <c r="E13" s="370" t="str">
        <f>IF(扶養控除!E29="","",IF(OR(D13="身体1",D13="身体2",D13="精神1",D13="療育A1",D13="療育A2"),"特別障害","普通障害"))</f>
        <v/>
      </c>
      <c r="F13" s="370" t="e">
        <f>TRUNC(YEARFRAC(C13,$F$10,1))</f>
        <v>#VALUE!</v>
      </c>
      <c r="G13" s="370" t="e">
        <f>IF(F13&lt;16,"年少",IF(F13&lt;19,"一般",IF(F13&lt;23,"特定",IF(F13&gt;=70,"老人","一般"))))</f>
        <v>#VALUE!</v>
      </c>
      <c r="H13" s="370" t="str">
        <f>IF(扶養控除!E26="","",扶養控除!E26)</f>
        <v/>
      </c>
      <c r="I13" s="370" t="e">
        <f t="shared" ref="I13:I16" si="0">IF(AND(G13="老人",H13="同　居"),"同居老人",IF(AND(G13="老人",H13="別　居"),"老人",G13))</f>
        <v>#VALUE!</v>
      </c>
      <c r="J13" s="370" t="str">
        <f t="shared" ref="J13:J16" si="1">IF(AND(E13="特別障害",H13="同　居"),"同居特障",IF(AND(E13="特別障害",H13="別　居"),"特別障害",IF(E13="普通障害","普通障害","")))</f>
        <v/>
      </c>
      <c r="K13" s="422" t="e">
        <f>IF(G13="特定",VLOOKUP(扶養控除!E24,扶養控除!B71:T81,14,1),IF(扶養控除!E24&lt;=580000,VLOOKUP(I13,$O$12:$T$16,6,0),0))</f>
        <v>#VALUE!</v>
      </c>
      <c r="L13" s="422" t="str">
        <f>IFERROR(VLOOKUP(J13,$V$12:$AB$14,7,0),"")</f>
        <v/>
      </c>
      <c r="M13" s="423" t="e">
        <f t="shared" ref="M13:M16" si="2">SUM(K13:L13)</f>
        <v>#VALUE!</v>
      </c>
      <c r="N13" s="322"/>
      <c r="O13" s="387" t="s">
        <v>564</v>
      </c>
      <c r="P13" s="381" t="s">
        <v>838</v>
      </c>
      <c r="Q13" s="381"/>
      <c r="R13" s="381"/>
      <c r="S13" s="381"/>
      <c r="T13" s="245">
        <v>330000</v>
      </c>
      <c r="U13" s="384"/>
      <c r="V13" s="386" t="s">
        <v>568</v>
      </c>
      <c r="W13" s="379" t="s">
        <v>572</v>
      </c>
      <c r="X13" s="379"/>
      <c r="Y13" s="379"/>
      <c r="Z13" s="380"/>
      <c r="AA13" s="383"/>
      <c r="AB13" s="245">
        <v>530000</v>
      </c>
      <c r="AC13" s="1"/>
      <c r="AD13" s="1"/>
      <c r="AE13" s="1"/>
      <c r="AF13" s="1"/>
    </row>
    <row r="14" spans="1:32" x14ac:dyDescent="0.4">
      <c r="B14" s="370" t="s">
        <v>741</v>
      </c>
      <c r="C14" s="401" t="str">
        <f>IF(扶養控除!E32="","",TEXT(CONCATENATE(扶養控除!E34,扶養控除!H34,扶養控除!J34,扶養控除!K34,扶養控除!M34,扶養控除!N34,扶養控除!P34),"ge.m.d"))</f>
        <v/>
      </c>
      <c r="D14" s="370" t="str">
        <f>IF(扶養控除!E32="","",CONCATENATE(扶養控除!K40,扶養控除!N40))</f>
        <v/>
      </c>
      <c r="E14" s="370" t="str">
        <f>IF(扶養控除!E40="","",IF(OR(D14="身体1",D14="身体2",D14="精神1",D14="療育A1",D14="療育A2"),"特別障害","普通障害"))</f>
        <v/>
      </c>
      <c r="F14" s="370" t="e">
        <f>TRUNC(YEARFRAC(C14,$F$10,1))</f>
        <v>#VALUE!</v>
      </c>
      <c r="G14" s="370" t="e">
        <f>IF(F14&lt;16,"年少",IF(F14&lt;19,"一般",IF(F14&lt;23,"特定",IF(F14&gt;=70,"老人","一般"))))</f>
        <v>#VALUE!</v>
      </c>
      <c r="H14" s="370" t="str">
        <f>IF(扶養控除!E37="","",扶養控除!E37)</f>
        <v/>
      </c>
      <c r="I14" s="370" t="e">
        <f t="shared" si="0"/>
        <v>#VALUE!</v>
      </c>
      <c r="J14" s="370" t="str">
        <f t="shared" si="1"/>
        <v/>
      </c>
      <c r="K14" s="422" t="e">
        <f>IF(G14="特定",VLOOKUP(扶養控除!E35,扶養控除!B71:T81,14,1),IF(扶養控除!E35&lt;=580000,VLOOKUP(I14,$O$12:$T$16,6,0),0))</f>
        <v>#VALUE!</v>
      </c>
      <c r="L14" s="422" t="str">
        <f>IFERROR(VLOOKUP(J14,$V$12:$AB$14,7,0),"")</f>
        <v/>
      </c>
      <c r="M14" s="423" t="e">
        <f>SUM(K14:L14)</f>
        <v>#VALUE!</v>
      </c>
      <c r="N14" s="322"/>
      <c r="O14" s="387" t="s">
        <v>565</v>
      </c>
      <c r="P14" s="381" t="s">
        <v>839</v>
      </c>
      <c r="Q14" s="381"/>
      <c r="R14" s="381"/>
      <c r="S14" s="381"/>
      <c r="T14" s="509">
        <v>450000</v>
      </c>
      <c r="U14" s="384"/>
      <c r="V14" s="386" t="s">
        <v>569</v>
      </c>
      <c r="W14" s="379" t="s">
        <v>573</v>
      </c>
      <c r="X14" s="379"/>
      <c r="Y14" s="379"/>
      <c r="Z14" s="379"/>
      <c r="AA14" s="380"/>
      <c r="AB14" s="245">
        <v>260000</v>
      </c>
      <c r="AC14" s="182"/>
      <c r="AD14" s="1"/>
      <c r="AE14" s="182"/>
      <c r="AF14" s="1"/>
    </row>
    <row r="15" spans="1:32" x14ac:dyDescent="0.4">
      <c r="B15" s="370" t="s">
        <v>742</v>
      </c>
      <c r="C15" s="401" t="str">
        <f>IF(扶養控除!W10="","",TEXT(CONCATENATE(扶養控除!W12,扶養控除!Z12,扶養控除!AB12,扶養控除!AC12,扶養控除!AE12,扶養控除!AF12,扶養控除!AH12),"ge.m.d"))</f>
        <v/>
      </c>
      <c r="D15" s="370" t="str">
        <f>IF(扶養控除!W10="","",CONCATENATE(扶養控除!AC18,扶養控除!AF18))</f>
        <v/>
      </c>
      <c r="E15" s="370" t="str">
        <f>IF(扶養控除!W18="","",IF(OR(D15="身体1",D15="身体2",D15="精神1",D15="療育A1",D15="療育A2"),"特別障害","普通障害"))</f>
        <v/>
      </c>
      <c r="F15" s="370" t="e">
        <f>TRUNC(YEARFRAC(C15,$F$10,1))</f>
        <v>#VALUE!</v>
      </c>
      <c r="G15" s="370" t="e">
        <f>IF(F15&lt;16,"年少",IF(F15&lt;19,"一般",IF(F15&lt;23,"特定",IF(F15&gt;=70,"老人","一般"))))</f>
        <v>#VALUE!</v>
      </c>
      <c r="H15" s="370" t="str">
        <f>IF(扶養控除!W15="","",扶養控除!W15)</f>
        <v/>
      </c>
      <c r="I15" s="370" t="e">
        <f t="shared" si="0"/>
        <v>#VALUE!</v>
      </c>
      <c r="J15" s="370" t="str">
        <f t="shared" si="1"/>
        <v/>
      </c>
      <c r="K15" s="422" t="e">
        <f>IF(G15="特定",VLOOKUP(扶養控除!W13,扶養控除!B71:T81,14,1),IF(扶養控除!W13&lt;=580000,VLOOKUP(I15,$O$12:$T$16,6,0),0))</f>
        <v>#VALUE!</v>
      </c>
      <c r="L15" s="422" t="str">
        <f>IFERROR(VLOOKUP(J15,$V$12:$AB$14,7,0),"")</f>
        <v/>
      </c>
      <c r="M15" s="423" t="e">
        <f t="shared" si="2"/>
        <v>#VALUE!</v>
      </c>
      <c r="N15" s="322"/>
      <c r="O15" s="387" t="s">
        <v>566</v>
      </c>
      <c r="P15" s="381" t="s">
        <v>840</v>
      </c>
      <c r="Q15" s="381"/>
      <c r="R15" s="381"/>
      <c r="S15" s="381"/>
      <c r="T15" s="245">
        <v>380000</v>
      </c>
      <c r="U15" s="384"/>
      <c r="AC15" s="1"/>
      <c r="AD15" s="1"/>
      <c r="AE15" s="1"/>
      <c r="AF15" s="1"/>
    </row>
    <row r="16" spans="1:32" x14ac:dyDescent="0.4">
      <c r="B16" s="370" t="s">
        <v>743</v>
      </c>
      <c r="C16" s="401" t="str">
        <f>IF(扶養控除!W21="","",TEXT(CONCATENATE(扶養控除!W23,扶養控除!Z23,扶養控除!AB23,扶養控除!AC23,扶養控除!AE23,扶養控除!AF23,扶養控除!AH23),"ge.m.d"))</f>
        <v/>
      </c>
      <c r="D16" s="370" t="str">
        <f>IF(扶養控除!W21="","",CONCATENATE(扶養控除!AC29,扶養控除!AF29))</f>
        <v/>
      </c>
      <c r="E16" s="370" t="str">
        <f>IF(扶養控除!W29="","",IF(OR(D16="身体1",D16="身体2",D16="精神1",D16="療育A1",D16="療育A2"),"特別障害","普通障害"))</f>
        <v/>
      </c>
      <c r="F16" s="370" t="e">
        <f>TRUNC(YEARFRAC(C16,$F$10,1))</f>
        <v>#VALUE!</v>
      </c>
      <c r="G16" s="370" t="e">
        <f>IF(F16&lt;16,"年少",IF(F16&lt;19,"一般",IF(F16&lt;23,"特定",IF(F16&gt;=70,"老人","一般"))))</f>
        <v>#VALUE!</v>
      </c>
      <c r="H16" s="370" t="str">
        <f>IF(扶養控除!W26="","",扶養控除!W26)</f>
        <v/>
      </c>
      <c r="I16" s="370" t="e">
        <f t="shared" si="0"/>
        <v>#VALUE!</v>
      </c>
      <c r="J16" s="370" t="str">
        <f t="shared" si="1"/>
        <v/>
      </c>
      <c r="K16" s="422" t="e">
        <f>IF(G16="特定",VLOOKUP(扶養控除!W24,扶養控除!B71:T81,14,1),IF(扶養控除!W24&lt;=580000,VLOOKUP(I16,$O$12:$T$16,6,0),0))</f>
        <v>#VALUE!</v>
      </c>
      <c r="L16" s="422" t="str">
        <f>IFERROR(VLOOKUP(J16,$V$12:$AB$14,7,0),"")</f>
        <v/>
      </c>
      <c r="M16" s="423" t="e">
        <f t="shared" si="2"/>
        <v>#VALUE!</v>
      </c>
      <c r="N16" s="322"/>
      <c r="O16" s="388" t="s">
        <v>752</v>
      </c>
      <c r="P16" s="381" t="s">
        <v>570</v>
      </c>
      <c r="Q16" s="382"/>
      <c r="R16" s="381"/>
      <c r="S16" s="381"/>
      <c r="T16" s="245">
        <v>450000</v>
      </c>
      <c r="U16" s="384"/>
      <c r="V16" s="1"/>
      <c r="W16" s="1"/>
      <c r="X16" s="1"/>
    </row>
    <row r="17" spans="1:31" x14ac:dyDescent="0.4">
      <c r="T17" s="267"/>
      <c r="AC17" s="267"/>
      <c r="AE17" s="267"/>
    </row>
    <row r="19" spans="1:31" x14ac:dyDescent="0.4">
      <c r="A19" s="305" t="s">
        <v>759</v>
      </c>
      <c r="C19" s="1830" t="s">
        <v>778</v>
      </c>
      <c r="D19" s="1828" t="s">
        <v>779</v>
      </c>
      <c r="E19" s="1826" t="s">
        <v>736</v>
      </c>
      <c r="F19" s="1832" t="s">
        <v>775</v>
      </c>
      <c r="G19" s="1830" t="s">
        <v>776</v>
      </c>
      <c r="H19" s="1828" t="s">
        <v>777</v>
      </c>
      <c r="I19" s="1826" t="s">
        <v>735</v>
      </c>
      <c r="J19" s="1826" t="s">
        <v>174</v>
      </c>
      <c r="K19" s="1826" t="s">
        <v>125</v>
      </c>
      <c r="L19" s="1826" t="s">
        <v>770</v>
      </c>
      <c r="M19" s="1824" t="s">
        <v>532</v>
      </c>
      <c r="N19" s="1824" t="s">
        <v>767</v>
      </c>
      <c r="O19" s="1824" t="s">
        <v>760</v>
      </c>
      <c r="P19" s="1824" t="s">
        <v>762</v>
      </c>
      <c r="Q19" s="1824" t="s">
        <v>754</v>
      </c>
      <c r="R19" s="1824" t="s">
        <v>744</v>
      </c>
    </row>
    <row r="20" spans="1:31" x14ac:dyDescent="0.4">
      <c r="C20" s="1831"/>
      <c r="D20" s="1829"/>
      <c r="E20" s="1827"/>
      <c r="F20" s="1833"/>
      <c r="G20" s="1831"/>
      <c r="H20" s="1829"/>
      <c r="I20" s="1827"/>
      <c r="J20" s="1827"/>
      <c r="K20" s="1827"/>
      <c r="L20" s="1827"/>
      <c r="M20" s="1825"/>
      <c r="N20" s="1825"/>
      <c r="O20" s="1825"/>
      <c r="P20" s="1825"/>
      <c r="Q20" s="1825"/>
      <c r="R20" s="1825"/>
      <c r="U20" s="360"/>
    </row>
    <row r="21" spans="1:31" x14ac:dyDescent="0.4">
      <c r="B21" t="s">
        <v>761</v>
      </c>
      <c r="C21" s="278"/>
      <c r="D21" s="278"/>
      <c r="E21" s="278" t="s">
        <v>764</v>
      </c>
      <c r="F21" s="278" t="str">
        <f>IF(AND(O21&gt;=8500000,Q21="特別障害"),"対象","NG")</f>
        <v>NG</v>
      </c>
      <c r="G21" s="278">
        <f>COUNTIF($F21:F$22,F21)</f>
        <v>1</v>
      </c>
      <c r="H21" s="235" t="str">
        <f>F21&amp;G21</f>
        <v>NG1</v>
      </c>
      <c r="I21" s="284">
        <f>個人情報!D11</f>
        <v>0</v>
      </c>
      <c r="J21" s="278" t="s">
        <v>764</v>
      </c>
      <c r="K21" s="424">
        <f>個人情報!D17</f>
        <v>0</v>
      </c>
      <c r="L21" s="278" t="s">
        <v>764</v>
      </c>
      <c r="M21" s="397" t="str">
        <f>TEXT(条件!C2,"gge年m月d日")</f>
        <v>年月日</v>
      </c>
      <c r="N21" s="278" t="s">
        <v>768</v>
      </c>
      <c r="O21" s="396">
        <f>給与!D38</f>
        <v>0</v>
      </c>
      <c r="P21" s="235" t="str">
        <f>D4</f>
        <v/>
      </c>
      <c r="Q21" s="235" t="str">
        <f>E4</f>
        <v/>
      </c>
      <c r="R21" s="278" t="s">
        <v>764</v>
      </c>
      <c r="T21" s="360"/>
    </row>
    <row r="22" spans="1:31" x14ac:dyDescent="0.4">
      <c r="B22" t="s">
        <v>763</v>
      </c>
      <c r="C22" s="278">
        <f>COUNTIF($E$22:E22,E22)</f>
        <v>1</v>
      </c>
      <c r="D22" s="278" t="str">
        <f t="shared" ref="D22:D27" si="3">E22&amp;C22</f>
        <v>1</v>
      </c>
      <c r="E22" s="278" t="str">
        <f>IF('配偶者（特別）控除'!C15="","",'配偶者（特別）控除'!C15)</f>
        <v/>
      </c>
      <c r="F22" s="278" t="e">
        <f>IF(AND($O$21&gt;=8500000,OR(Q22="特別障害",R22&lt;23)),"対象","NG")</f>
        <v>#VALUE!</v>
      </c>
      <c r="G22" s="278">
        <f>COUNTIF($F22:F$22,F22)</f>
        <v>1</v>
      </c>
      <c r="H22" s="235" t="e">
        <f t="shared" ref="H22:H27" si="4">F22&amp;G22</f>
        <v>#VALUE!</v>
      </c>
      <c r="I22" s="284" t="str">
        <f>IF($E$22="有",'配偶者（特別）控除'!C9,"")</f>
        <v/>
      </c>
      <c r="J22" s="284" t="str">
        <f>IF($E$22="有",'配偶者（特別）控除'!C14,"")</f>
        <v/>
      </c>
      <c r="K22" s="284" t="str">
        <f>IF($E$22="有",'配偶者（特別）控除'!C12,"")</f>
        <v/>
      </c>
      <c r="L22" s="284" t="str">
        <f>IF($E$22="有",'配偶者（特別）控除'!G15,"")</f>
        <v/>
      </c>
      <c r="M22" s="397" t="str">
        <f>TEXT(条件!C7,"gge年m月d日")</f>
        <v/>
      </c>
      <c r="N22" s="278" t="s">
        <v>769</v>
      </c>
      <c r="O22" s="278" t="s">
        <v>764</v>
      </c>
      <c r="P22" s="235" t="str">
        <f>D7</f>
        <v/>
      </c>
      <c r="Q22" s="235" t="str">
        <f>E7</f>
        <v/>
      </c>
      <c r="R22" s="235" t="e">
        <f>F7</f>
        <v>#VALUE!</v>
      </c>
    </row>
    <row r="23" spans="1:31" x14ac:dyDescent="0.4">
      <c r="B23" s="370" t="s">
        <v>739</v>
      </c>
      <c r="C23" s="278">
        <f>COUNTIF($E$22:E23,E23)</f>
        <v>2</v>
      </c>
      <c r="D23" s="278" t="str">
        <f>E23&amp;C23</f>
        <v>2</v>
      </c>
      <c r="E23" s="278" t="str">
        <f>IF(扶養控除!E17="","",扶養控除!E17)</f>
        <v/>
      </c>
      <c r="F23" s="278" t="e">
        <f t="shared" ref="F23:F27" si="5">IF(AND($O$21&gt;=8500000,OR(Q23="特別障害",R23&lt;23)),"対象","NG")</f>
        <v>#VALUE!</v>
      </c>
      <c r="G23" s="278">
        <f>COUNTIF($F$22:F23,F23)</f>
        <v>2</v>
      </c>
      <c r="H23" s="235" t="e">
        <f t="shared" si="4"/>
        <v>#VALUE!</v>
      </c>
      <c r="I23" s="284" t="str">
        <f>IF($E$23="有",扶養控除!E10,"")</f>
        <v/>
      </c>
      <c r="J23" s="284" t="str">
        <f>IF($E$23="有",扶養控除!E16,"")</f>
        <v/>
      </c>
      <c r="K23" s="284" t="str">
        <f>IF($E$23="有",扶養控除!E14,"")</f>
        <v/>
      </c>
      <c r="L23" s="284" t="str">
        <f>IF($E$23="有",扶養控除!I17,"")</f>
        <v/>
      </c>
      <c r="M23" s="397" t="str">
        <f>TEXT(条件!C12,"gge年m月d日")</f>
        <v/>
      </c>
      <c r="N23" s="278">
        <f>扶養控除!E11</f>
        <v>0</v>
      </c>
      <c r="O23" s="278" t="s">
        <v>764</v>
      </c>
      <c r="P23" s="235" t="str">
        <f>D12</f>
        <v/>
      </c>
      <c r="Q23" s="235" t="str">
        <f>E12</f>
        <v/>
      </c>
      <c r="R23" s="235" t="e">
        <f>F12</f>
        <v>#VALUE!</v>
      </c>
    </row>
    <row r="24" spans="1:31" x14ac:dyDescent="0.4">
      <c r="B24" s="370" t="s">
        <v>740</v>
      </c>
      <c r="C24" s="278">
        <f>COUNTIF($E$22:E24,E24)</f>
        <v>3</v>
      </c>
      <c r="D24" s="278" t="str">
        <f t="shared" si="3"/>
        <v>3</v>
      </c>
      <c r="E24" s="278" t="str">
        <f>IF(扶養控除!E28="","",扶養控除!E28)</f>
        <v/>
      </c>
      <c r="F24" s="278" t="e">
        <f t="shared" si="5"/>
        <v>#VALUE!</v>
      </c>
      <c r="G24" s="278">
        <f>COUNTIF($F$22:F24,F24)</f>
        <v>3</v>
      </c>
      <c r="H24" s="235" t="e">
        <f t="shared" si="4"/>
        <v>#VALUE!</v>
      </c>
      <c r="I24" s="284" t="str">
        <f>IF($E$24="有",扶養控除!E21,"")</f>
        <v/>
      </c>
      <c r="J24" s="284" t="str">
        <f>IF($E$24="有",扶養控除!E27,"")</f>
        <v/>
      </c>
      <c r="K24" s="284" t="str">
        <f>IF($E$24="有",扶養控除!E25,"")</f>
        <v/>
      </c>
      <c r="L24" s="284" t="str">
        <f>IF($E$24="有",扶養控除!I28,"")</f>
        <v/>
      </c>
      <c r="M24" s="397" t="str">
        <f>TEXT(条件!C13,"gge年m月d日")</f>
        <v/>
      </c>
      <c r="N24" s="278">
        <f>扶養控除!E22</f>
        <v>0</v>
      </c>
      <c r="O24" s="278" t="s">
        <v>764</v>
      </c>
      <c r="P24" s="235" t="str">
        <f t="shared" ref="P24:R27" si="6">D13</f>
        <v/>
      </c>
      <c r="Q24" s="235" t="str">
        <f t="shared" si="6"/>
        <v/>
      </c>
      <c r="R24" s="235" t="e">
        <f t="shared" si="6"/>
        <v>#VALUE!</v>
      </c>
    </row>
    <row r="25" spans="1:31" x14ac:dyDescent="0.4">
      <c r="B25" s="370" t="s">
        <v>741</v>
      </c>
      <c r="C25" s="278">
        <f>COUNTIF($E$22:E25,E25)</f>
        <v>4</v>
      </c>
      <c r="D25" s="278" t="str">
        <f t="shared" si="3"/>
        <v>4</v>
      </c>
      <c r="E25" s="278" t="str">
        <f>IF(扶養控除!E39="","",扶養控除!E39)</f>
        <v/>
      </c>
      <c r="F25" s="278" t="e">
        <f t="shared" si="5"/>
        <v>#VALUE!</v>
      </c>
      <c r="G25" s="278">
        <f>COUNTIF($F$22:F25,F25)</f>
        <v>4</v>
      </c>
      <c r="H25" s="235" t="e">
        <f t="shared" si="4"/>
        <v>#VALUE!</v>
      </c>
      <c r="I25" s="284" t="str">
        <f>IF($E$25="有",扶養控除!E32,"")</f>
        <v/>
      </c>
      <c r="J25" s="284" t="str">
        <f>IF($E$25="有",扶養控除!E38,"")</f>
        <v/>
      </c>
      <c r="K25" s="284" t="str">
        <f>IF($E$25="有",扶養控除!E36,"")</f>
        <v/>
      </c>
      <c r="L25" s="284" t="str">
        <f>IF($E$25="有",扶養控除!I39,"")</f>
        <v/>
      </c>
      <c r="M25" s="397" t="str">
        <f>TEXT(条件!C14,"gge年m月d日")</f>
        <v/>
      </c>
      <c r="N25" s="278">
        <f>扶養控除!E33</f>
        <v>0</v>
      </c>
      <c r="O25" s="278" t="s">
        <v>764</v>
      </c>
      <c r="P25" s="235" t="str">
        <f t="shared" si="6"/>
        <v/>
      </c>
      <c r="Q25" s="235" t="str">
        <f t="shared" si="6"/>
        <v/>
      </c>
      <c r="R25" s="235" t="e">
        <f t="shared" si="6"/>
        <v>#VALUE!</v>
      </c>
    </row>
    <row r="26" spans="1:31" x14ac:dyDescent="0.4">
      <c r="B26" s="370" t="s">
        <v>742</v>
      </c>
      <c r="C26" s="278">
        <f>COUNTIF($E$22:E26,E26)</f>
        <v>5</v>
      </c>
      <c r="D26" s="278" t="str">
        <f t="shared" si="3"/>
        <v>5</v>
      </c>
      <c r="E26" s="278" t="str">
        <f>IF(扶養控除!W17="","",扶養控除!W17)</f>
        <v/>
      </c>
      <c r="F26" s="278" t="e">
        <f t="shared" si="5"/>
        <v>#VALUE!</v>
      </c>
      <c r="G26" s="278">
        <f>COUNTIF($F$22:F26,F26)</f>
        <v>5</v>
      </c>
      <c r="H26" s="235" t="e">
        <f t="shared" si="4"/>
        <v>#VALUE!</v>
      </c>
      <c r="I26" s="284" t="str">
        <f>IF($E$26="有",扶養控除!W10,"")</f>
        <v/>
      </c>
      <c r="J26" s="284" t="str">
        <f>IF($E$26="有",扶養控除!W16,"")</f>
        <v/>
      </c>
      <c r="K26" s="284" t="str">
        <f>IF($E$26="有",扶養控除!W14,"")</f>
        <v/>
      </c>
      <c r="L26" s="284" t="str">
        <f>IF($E$26="有",扶養控除!AA17,"")</f>
        <v/>
      </c>
      <c r="M26" s="397" t="str">
        <f>TEXT(条件!C15,"gge年m月d日")</f>
        <v/>
      </c>
      <c r="N26" s="278">
        <f>扶養控除!W11</f>
        <v>0</v>
      </c>
      <c r="O26" s="278" t="s">
        <v>764</v>
      </c>
      <c r="P26" s="235" t="str">
        <f t="shared" si="6"/>
        <v/>
      </c>
      <c r="Q26" s="235" t="str">
        <f t="shared" si="6"/>
        <v/>
      </c>
      <c r="R26" s="235" t="e">
        <f t="shared" si="6"/>
        <v>#VALUE!</v>
      </c>
    </row>
    <row r="27" spans="1:31" x14ac:dyDescent="0.4">
      <c r="B27" s="370" t="s">
        <v>743</v>
      </c>
      <c r="C27" s="278">
        <f>COUNTIF($E$22:E27,E27)</f>
        <v>6</v>
      </c>
      <c r="D27" s="278" t="str">
        <f t="shared" si="3"/>
        <v>6</v>
      </c>
      <c r="E27" s="278" t="str">
        <f>IF(扶養控除!W28="","",扶養控除!W28)</f>
        <v/>
      </c>
      <c r="F27" s="278" t="e">
        <f t="shared" si="5"/>
        <v>#VALUE!</v>
      </c>
      <c r="G27" s="278">
        <f>COUNTIF($F$22:F27,F27)</f>
        <v>6</v>
      </c>
      <c r="H27" s="235" t="e">
        <f t="shared" si="4"/>
        <v>#VALUE!</v>
      </c>
      <c r="I27" s="284" t="str">
        <f>IF($E$27="有",扶養控除!W21,"")</f>
        <v/>
      </c>
      <c r="J27" s="284" t="str">
        <f>IF($E$27="有",扶養控除!W27,"")</f>
        <v/>
      </c>
      <c r="K27" s="284" t="str">
        <f>IF($E$27="有",扶養控除!W25,"")</f>
        <v/>
      </c>
      <c r="L27" s="284" t="str">
        <f>IF($E$27="有",扶養控除!AA28,"")</f>
        <v/>
      </c>
      <c r="M27" s="397" t="str">
        <f>TEXT(条件!C16,"gge年m月d日")</f>
        <v/>
      </c>
      <c r="N27" s="278">
        <f>扶養控除!W22</f>
        <v>0</v>
      </c>
      <c r="O27" s="278" t="s">
        <v>764</v>
      </c>
      <c r="P27" s="235" t="str">
        <f t="shared" si="6"/>
        <v/>
      </c>
      <c r="Q27" s="235" t="str">
        <f t="shared" si="6"/>
        <v/>
      </c>
      <c r="R27" s="235" t="e">
        <f t="shared" si="6"/>
        <v>#VALUE!</v>
      </c>
    </row>
    <row r="29" spans="1:31" x14ac:dyDescent="0.15">
      <c r="B29" s="391" t="s">
        <v>185</v>
      </c>
      <c r="U29" s="185"/>
      <c r="V29" s="185"/>
    </row>
    <row r="30" spans="1:31" x14ac:dyDescent="0.15">
      <c r="C30" s="371" t="s">
        <v>736</v>
      </c>
      <c r="D30" s="371" t="s">
        <v>735</v>
      </c>
      <c r="E30" s="371" t="s">
        <v>174</v>
      </c>
      <c r="F30" s="371" t="s">
        <v>125</v>
      </c>
      <c r="G30" s="371" t="s">
        <v>770</v>
      </c>
      <c r="Q30" s="185"/>
      <c r="R30" s="185"/>
      <c r="S30" s="185"/>
      <c r="T30" s="185"/>
      <c r="U30" s="400"/>
      <c r="V30" s="185"/>
    </row>
    <row r="31" spans="1:31" x14ac:dyDescent="0.4">
      <c r="B31" t="s">
        <v>771</v>
      </c>
      <c r="C31" s="235" t="str">
        <f>IFERROR(VLOOKUP($B31,$D$22:$L$27,2,FALSE),"")</f>
        <v/>
      </c>
      <c r="D31" s="235" t="str">
        <f>IFERROR(VLOOKUP($B31,$D$22:$L$27,6,FALSE),"")</f>
        <v/>
      </c>
      <c r="E31" s="235" t="str">
        <f>IFERROR(VLOOKUP($B31,$D$22:$L$27,7,FALSE),"")</f>
        <v/>
      </c>
      <c r="F31" s="235" t="str">
        <f>IFERROR(VLOOKUP($B31,$D$22:$L$27,8,FALSE),"")</f>
        <v/>
      </c>
      <c r="G31" s="235" t="str">
        <f>IFERROR(VLOOKUP($B31,$D$22:$L$27,9,FALSE),"")</f>
        <v/>
      </c>
      <c r="Q31" s="185"/>
      <c r="R31" s="185"/>
      <c r="S31" s="185"/>
      <c r="T31" s="185"/>
      <c r="U31" s="185"/>
      <c r="V31" s="185"/>
    </row>
    <row r="32" spans="1:31" x14ac:dyDescent="0.4">
      <c r="B32" t="s">
        <v>772</v>
      </c>
      <c r="C32" s="235" t="str">
        <f>IFERROR(VLOOKUP($B32,$D$22:$L$27,2,FALSE),"")</f>
        <v/>
      </c>
      <c r="D32" s="235" t="str">
        <f>IFERROR(VLOOKUP($B32,$D$22:$L$27,6,FALSE),"")</f>
        <v/>
      </c>
      <c r="E32" s="235" t="str">
        <f>IFERROR(VLOOKUP($B32,$D$22:$L$27,7,FALSE),"")</f>
        <v/>
      </c>
      <c r="F32" s="235" t="str">
        <f>IFERROR(VLOOKUP($B32,$D$22:$L$27,8,FALSE),"")</f>
        <v/>
      </c>
      <c r="G32" s="235" t="str">
        <f>IFERROR(VLOOKUP($B32,$D$22:$L$27,9,FALSE),"")</f>
        <v/>
      </c>
      <c r="Q32" s="185"/>
      <c r="R32" s="185"/>
      <c r="S32" s="185"/>
      <c r="T32" s="185"/>
      <c r="U32" s="185"/>
      <c r="V32" s="185"/>
    </row>
    <row r="33" spans="2:20" x14ac:dyDescent="0.4">
      <c r="Q33" s="185"/>
      <c r="R33" s="185"/>
      <c r="S33" s="185"/>
      <c r="T33" s="185"/>
    </row>
    <row r="34" spans="2:20" x14ac:dyDescent="0.4">
      <c r="B34" s="398" t="s">
        <v>757</v>
      </c>
    </row>
    <row r="35" spans="2:20" x14ac:dyDescent="0.4">
      <c r="C35" s="399" t="s">
        <v>735</v>
      </c>
      <c r="D35" s="399" t="s">
        <v>347</v>
      </c>
      <c r="E35" s="399" t="s">
        <v>2</v>
      </c>
      <c r="F35" s="399" t="s">
        <v>774</v>
      </c>
      <c r="G35" s="399" t="s">
        <v>773</v>
      </c>
      <c r="H35" s="399" t="s">
        <v>125</v>
      </c>
    </row>
    <row r="36" spans="2:20" x14ac:dyDescent="0.4">
      <c r="B36" t="s">
        <v>780</v>
      </c>
      <c r="C36" s="235" t="str">
        <f>IFERROR(VLOOKUP($B$36,$H$21:$P$27,2,FALSE),"")</f>
        <v/>
      </c>
      <c r="D36" s="235" t="str">
        <f>IFERROR(VLOOKUP($B$36,$H$21:$P$27,7,FALSE),"")</f>
        <v/>
      </c>
      <c r="E36" s="235" t="str">
        <f>IFERROR(VLOOKUP($B$36,$H$21:$P$27,6,FALSE),"")</f>
        <v/>
      </c>
      <c r="F36" s="235" t="str">
        <f>IFERROR(VLOOKUP($B$36,$H$21:$P$27,9,FALSE),"")</f>
        <v/>
      </c>
      <c r="G36" s="235" t="str">
        <f>IF(IFERROR(VLOOKUP($B$36,$H$21:$P$27,3,FALSE),"")="-","",IFERROR(VLOOKUP($B$36,$H$21:$N$27,3,FALSE),""))</f>
        <v/>
      </c>
      <c r="H36" s="235" t="str">
        <f>IFERROR(VLOOKUP($B$36,$H$21:$P$27,4,FALSE),"")</f>
        <v/>
      </c>
    </row>
  </sheetData>
  <sheetProtection password="F446" sheet="1" objects="1" scenarios="1"/>
  <mergeCells count="16">
    <mergeCell ref="H19:H20"/>
    <mergeCell ref="C19:C20"/>
    <mergeCell ref="D19:D20"/>
    <mergeCell ref="E19:E20"/>
    <mergeCell ref="F19:F20"/>
    <mergeCell ref="G19:G20"/>
    <mergeCell ref="O19:O20"/>
    <mergeCell ref="P19:P20"/>
    <mergeCell ref="Q19:Q20"/>
    <mergeCell ref="R19:R20"/>
    <mergeCell ref="I19:I20"/>
    <mergeCell ref="J19:J20"/>
    <mergeCell ref="K19:K20"/>
    <mergeCell ref="L19:L20"/>
    <mergeCell ref="M19:M20"/>
    <mergeCell ref="N19:N20"/>
  </mergeCells>
  <phoneticPr fontId="81"/>
  <pageMargins left="0.7" right="0.7" top="0.75" bottom="0.75" header="0.3" footer="0.3"/>
  <pageSetup paperSize="9" orientation="portrait" copies="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3:O67"/>
  <sheetViews>
    <sheetView zoomScaleNormal="100" workbookViewId="0">
      <selection activeCell="C16" sqref="C16"/>
    </sheetView>
  </sheetViews>
  <sheetFormatPr defaultRowHeight="18.75" x14ac:dyDescent="0.4"/>
  <cols>
    <col min="1" max="1" width="2.75" style="1" customWidth="1"/>
    <col min="2" max="2" width="7.75" style="1" customWidth="1"/>
    <col min="3" max="3" width="18.5" style="1" customWidth="1"/>
    <col min="4" max="4" width="8.875" style="1" customWidth="1"/>
    <col min="5" max="5" width="7.5" style="1" customWidth="1"/>
    <col min="6" max="6" width="11.25" style="1" customWidth="1"/>
    <col min="7" max="7" width="2.875" style="1" customWidth="1"/>
    <col min="8" max="8" width="10" style="1" customWidth="1"/>
    <col min="9" max="9" width="19" style="1" customWidth="1"/>
    <col min="10" max="10" width="6.75" style="1" customWidth="1"/>
    <col min="11" max="11" width="13.375" style="1" customWidth="1"/>
    <col min="12" max="12" width="15.625" style="1" customWidth="1"/>
    <col min="13" max="13" width="14" style="1" customWidth="1"/>
    <col min="14" max="14" width="4.125" style="1" customWidth="1"/>
    <col min="15" max="15" width="9" style="1" customWidth="1"/>
    <col min="16" max="16384" width="9" style="1"/>
  </cols>
  <sheetData>
    <row r="3" spans="1:13" ht="19.5" x14ac:dyDescent="0.4">
      <c r="M3" s="4"/>
    </row>
    <row r="4" spans="1:13" ht="19.5" customHeight="1" x14ac:dyDescent="0.4"/>
    <row r="5" spans="1:13" ht="5.25" customHeight="1" x14ac:dyDescent="0.4"/>
    <row r="6" spans="1:13" ht="18.75" customHeight="1" x14ac:dyDescent="0.4">
      <c r="A6" s="447"/>
      <c r="B6" s="446" t="s">
        <v>710</v>
      </c>
      <c r="C6" s="447"/>
      <c r="D6" s="447"/>
    </row>
    <row r="7" spans="1:13" ht="3" customHeight="1" x14ac:dyDescent="0.4">
      <c r="A7" s="447"/>
      <c r="B7" s="446"/>
      <c r="C7" s="447"/>
      <c r="D7" s="447"/>
    </row>
    <row r="8" spans="1:13" ht="16.5" customHeight="1" x14ac:dyDescent="0.4">
      <c r="A8" s="447"/>
      <c r="B8" s="446" t="s">
        <v>819</v>
      </c>
      <c r="C8" s="447"/>
      <c r="D8" s="447"/>
    </row>
    <row r="9" spans="1:13" ht="16.5" customHeight="1" x14ac:dyDescent="0.4">
      <c r="A9" s="447"/>
      <c r="B9" s="446" t="s">
        <v>818</v>
      </c>
      <c r="C9" s="447"/>
      <c r="D9" s="447"/>
    </row>
    <row r="10" spans="1:13" s="405" customFormat="1" ht="4.5" customHeight="1" x14ac:dyDescent="0.4">
      <c r="A10" s="447"/>
      <c r="B10" s="446"/>
      <c r="C10" s="447"/>
      <c r="D10" s="447"/>
    </row>
    <row r="11" spans="1:13" ht="16.5" customHeight="1" x14ac:dyDescent="0.4">
      <c r="A11" s="447"/>
      <c r="B11" s="446" t="s">
        <v>820</v>
      </c>
      <c r="C11" s="447"/>
      <c r="D11" s="447"/>
    </row>
    <row r="12" spans="1:13" s="405" customFormat="1" ht="16.5" customHeight="1" x14ac:dyDescent="0.4">
      <c r="A12" s="447"/>
      <c r="B12" s="446" t="s">
        <v>821</v>
      </c>
      <c r="C12" s="447"/>
      <c r="D12" s="447"/>
    </row>
    <row r="13" spans="1:13" ht="19.5" customHeight="1" x14ac:dyDescent="0.4"/>
    <row r="14" spans="1:13" ht="19.5" x14ac:dyDescent="0.4">
      <c r="B14" s="100"/>
    </row>
    <row r="15" spans="1:13" ht="24" customHeight="1" x14ac:dyDescent="0.4">
      <c r="B15" s="194"/>
      <c r="C15" s="221" t="s">
        <v>543</v>
      </c>
      <c r="D15" s="1852" t="s">
        <v>92</v>
      </c>
      <c r="E15" s="1850"/>
      <c r="F15" s="1851" t="s">
        <v>393</v>
      </c>
      <c r="G15" s="1852"/>
    </row>
    <row r="16" spans="1:13" ht="20.25" customHeight="1" x14ac:dyDescent="0.4">
      <c r="B16" s="263">
        <v>1</v>
      </c>
      <c r="C16" s="484"/>
      <c r="D16" s="1835"/>
      <c r="E16" s="1834"/>
      <c r="F16" s="1834"/>
      <c r="G16" s="1835"/>
    </row>
    <row r="17" spans="2:15" ht="20.25" customHeight="1" x14ac:dyDescent="0.4">
      <c r="B17" s="263">
        <v>2</v>
      </c>
      <c r="C17" s="484"/>
      <c r="D17" s="1835"/>
      <c r="E17" s="1834"/>
      <c r="F17" s="1834"/>
      <c r="G17" s="1835"/>
    </row>
    <row r="18" spans="2:15" ht="20.25" customHeight="1" x14ac:dyDescent="0.4">
      <c r="B18" s="263">
        <v>3</v>
      </c>
      <c r="C18" s="484"/>
      <c r="D18" s="1835"/>
      <c r="E18" s="1834"/>
      <c r="F18" s="1834"/>
      <c r="G18" s="1835"/>
    </row>
    <row r="19" spans="2:15" ht="20.25" customHeight="1" x14ac:dyDescent="0.4">
      <c r="B19" s="263">
        <v>4</v>
      </c>
      <c r="C19" s="484"/>
      <c r="D19" s="1835"/>
      <c r="E19" s="1834"/>
      <c r="F19" s="1834"/>
      <c r="G19" s="1835"/>
    </row>
    <row r="20" spans="2:15" ht="20.25" customHeight="1" x14ac:dyDescent="0.4">
      <c r="B20" s="263">
        <v>5</v>
      </c>
      <c r="C20" s="484"/>
      <c r="D20" s="1835"/>
      <c r="E20" s="1834"/>
      <c r="F20" s="1834"/>
      <c r="G20" s="1835"/>
    </row>
    <row r="21" spans="2:15" ht="20.25" customHeight="1" x14ac:dyDescent="0.4">
      <c r="B21" s="263">
        <v>6</v>
      </c>
      <c r="C21" s="484"/>
      <c r="D21" s="1835"/>
      <c r="E21" s="1834"/>
      <c r="F21" s="1834"/>
      <c r="G21" s="1835"/>
    </row>
    <row r="22" spans="2:15" ht="20.25" customHeight="1" x14ac:dyDescent="0.4">
      <c r="B22" s="263">
        <v>7</v>
      </c>
      <c r="C22" s="484"/>
      <c r="D22" s="1835"/>
      <c r="E22" s="1834"/>
      <c r="F22" s="1834"/>
      <c r="G22" s="1835"/>
    </row>
    <row r="23" spans="2:15" ht="20.25" customHeight="1" thickBot="1" x14ac:dyDescent="0.45">
      <c r="B23" s="263">
        <v>8</v>
      </c>
      <c r="C23" s="484"/>
      <c r="D23" s="1836"/>
      <c r="E23" s="1835"/>
      <c r="F23" s="1863"/>
      <c r="G23" s="1864"/>
    </row>
    <row r="24" spans="2:15" ht="27.75" customHeight="1" thickBot="1" x14ac:dyDescent="0.45">
      <c r="C24" s="263" t="s">
        <v>145</v>
      </c>
      <c r="D24" s="1837">
        <f>SUM(D16:E23)</f>
        <v>0</v>
      </c>
      <c r="E24" s="1838"/>
      <c r="F24" s="1839">
        <f>SUM(F16:G23)</f>
        <v>0</v>
      </c>
      <c r="G24" s="1840"/>
    </row>
    <row r="25" spans="2:15" ht="15.75" customHeight="1" x14ac:dyDescent="0.4"/>
    <row r="26" spans="2:15" x14ac:dyDescent="0.4">
      <c r="H26" s="1866" t="str">
        <f>"（ "&amp;住申!AV4&amp;"の収入 ）"</f>
        <v>（ 令和７年１月１日～令和７年１２月３１日の収入 ）</v>
      </c>
      <c r="I26" s="1866"/>
      <c r="J26" s="1866"/>
      <c r="K26" s="1866"/>
    </row>
    <row r="27" spans="2:15" x14ac:dyDescent="0.4">
      <c r="H27" s="1866"/>
      <c r="I27" s="1866"/>
      <c r="J27" s="1866"/>
      <c r="K27" s="1866"/>
    </row>
    <row r="28" spans="2:15" ht="19.5" x14ac:dyDescent="0.4">
      <c r="B28" s="197" t="s">
        <v>215</v>
      </c>
      <c r="C28" s="197" t="s">
        <v>132</v>
      </c>
      <c r="D28" s="197" t="s">
        <v>215</v>
      </c>
      <c r="E28" s="1850" t="s">
        <v>132</v>
      </c>
      <c r="F28" s="1850"/>
      <c r="G28" s="1851" t="s">
        <v>112</v>
      </c>
      <c r="H28" s="1852"/>
      <c r="I28" s="197" t="s">
        <v>404</v>
      </c>
    </row>
    <row r="29" spans="2:15" x14ac:dyDescent="0.4">
      <c r="B29" s="206" t="s">
        <v>394</v>
      </c>
      <c r="C29" s="485"/>
      <c r="D29" s="206" t="s">
        <v>398</v>
      </c>
      <c r="E29" s="1853"/>
      <c r="F29" s="1854"/>
      <c r="G29" s="1855" t="s">
        <v>119</v>
      </c>
      <c r="H29" s="1856"/>
      <c r="I29" s="485"/>
    </row>
    <row r="30" spans="2:15" ht="19.5" thickBot="1" x14ac:dyDescent="0.45">
      <c r="B30" s="206" t="s">
        <v>395</v>
      </c>
      <c r="C30" s="485"/>
      <c r="D30" s="206" t="s">
        <v>399</v>
      </c>
      <c r="E30" s="1853"/>
      <c r="F30" s="1854"/>
      <c r="G30" s="1855" t="s">
        <v>309</v>
      </c>
      <c r="H30" s="1856"/>
      <c r="I30" s="485"/>
    </row>
    <row r="31" spans="2:15" ht="19.5" thickBot="1" x14ac:dyDescent="0.45">
      <c r="B31" s="206" t="s">
        <v>387</v>
      </c>
      <c r="C31" s="485"/>
      <c r="D31" s="206" t="s">
        <v>401</v>
      </c>
      <c r="E31" s="1853"/>
      <c r="F31" s="1854"/>
      <c r="G31" s="106"/>
      <c r="H31" s="101" t="s">
        <v>392</v>
      </c>
      <c r="I31" s="344">
        <f>SUM(C29:C34)+SUM(E29:F34)+I29</f>
        <v>0</v>
      </c>
    </row>
    <row r="32" spans="2:15" x14ac:dyDescent="0.4">
      <c r="B32" s="206" t="s">
        <v>396</v>
      </c>
      <c r="C32" s="485"/>
      <c r="D32" s="206" t="s">
        <v>241</v>
      </c>
      <c r="E32" s="1853"/>
      <c r="F32" s="1854"/>
      <c r="G32" s="106"/>
      <c r="O32" s="196"/>
    </row>
    <row r="33" spans="2:15" ht="21.75" customHeight="1" x14ac:dyDescent="0.4">
      <c r="B33" s="206" t="s">
        <v>397</v>
      </c>
      <c r="C33" s="485"/>
      <c r="D33" s="206" t="s">
        <v>402</v>
      </c>
      <c r="E33" s="1853"/>
      <c r="F33" s="1854"/>
      <c r="G33" s="106"/>
      <c r="H33" s="203" t="s">
        <v>377</v>
      </c>
      <c r="I33" s="1869"/>
      <c r="J33" s="1869"/>
      <c r="K33" s="1869"/>
      <c r="O33" s="196"/>
    </row>
    <row r="34" spans="2:15" ht="19.5" x14ac:dyDescent="0.4">
      <c r="B34" s="206" t="s">
        <v>131</v>
      </c>
      <c r="C34" s="485"/>
      <c r="D34" s="206" t="s">
        <v>359</v>
      </c>
      <c r="E34" s="1853"/>
      <c r="F34" s="1854"/>
      <c r="G34" s="106"/>
      <c r="H34" s="203" t="s">
        <v>240</v>
      </c>
      <c r="I34" s="1869"/>
      <c r="J34" s="1869"/>
      <c r="K34" s="1869"/>
      <c r="M34" s="196"/>
    </row>
    <row r="35" spans="2:15" ht="19.5" x14ac:dyDescent="0.4">
      <c r="H35" s="203" t="s">
        <v>161</v>
      </c>
      <c r="I35" s="1869"/>
      <c r="J35" s="1869"/>
      <c r="K35" s="1869"/>
      <c r="M35" s="196"/>
    </row>
    <row r="36" spans="2:15" s="405" customFormat="1" x14ac:dyDescent="0.4">
      <c r="M36" s="196" t="s">
        <v>486</v>
      </c>
    </row>
    <row r="37" spans="2:15" ht="19.5" thickBot="1" x14ac:dyDescent="0.45">
      <c r="H37" s="405"/>
      <c r="I37" s="405"/>
      <c r="J37" s="405"/>
      <c r="K37" s="405"/>
      <c r="M37" s="196" t="s">
        <v>487</v>
      </c>
    </row>
    <row r="38" spans="2:15" ht="27.75" customHeight="1" thickBot="1" x14ac:dyDescent="0.45">
      <c r="C38" s="346" t="s">
        <v>87</v>
      </c>
      <c r="D38" s="1861">
        <f>D24+I31</f>
        <v>0</v>
      </c>
      <c r="E38" s="1862"/>
      <c r="G38" s="405"/>
      <c r="H38" s="405"/>
      <c r="I38" s="405"/>
      <c r="J38" s="405"/>
      <c r="K38" s="405"/>
    </row>
    <row r="39" spans="2:15" ht="27.75" customHeight="1" thickBot="1" x14ac:dyDescent="0.45">
      <c r="C39" s="101" t="s">
        <v>608</v>
      </c>
      <c r="D39" s="1844">
        <f>C54</f>
        <v>0</v>
      </c>
      <c r="E39" s="1845"/>
      <c r="G39" s="405"/>
      <c r="H39" s="405"/>
      <c r="I39" s="405"/>
      <c r="J39" s="405"/>
      <c r="K39" s="405"/>
    </row>
    <row r="41" spans="2:15" ht="18.75" customHeight="1" thickBot="1" x14ac:dyDescent="0.45">
      <c r="D41" s="482" t="str">
        <f>IF(I31&gt;0,"確認欄","")</f>
        <v/>
      </c>
      <c r="E41" s="1846" t="str">
        <f>IF(I31&gt;0,C65,"")</f>
        <v/>
      </c>
      <c r="F41" s="1846"/>
      <c r="G41" s="1846"/>
      <c r="H41" s="1846"/>
      <c r="I41" s="1846"/>
      <c r="J41" s="1846"/>
      <c r="K41" s="1847"/>
    </row>
    <row r="42" spans="2:15" ht="19.5" customHeight="1" x14ac:dyDescent="0.4">
      <c r="B42" s="405"/>
      <c r="D42" s="1848"/>
      <c r="E42" s="1857" t="str">
        <f>IF(I31&gt;0,C66,"")</f>
        <v/>
      </c>
      <c r="F42" s="1857"/>
      <c r="G42" s="1857"/>
      <c r="H42" s="1857"/>
      <c r="I42" s="1857"/>
      <c r="J42" s="1857"/>
      <c r="K42" s="1858"/>
    </row>
    <row r="43" spans="2:15" ht="19.5" customHeight="1" thickBot="1" x14ac:dyDescent="0.45">
      <c r="D43" s="1849"/>
      <c r="E43" s="1859"/>
      <c r="F43" s="1859"/>
      <c r="G43" s="1859"/>
      <c r="H43" s="1859"/>
      <c r="I43" s="1859"/>
      <c r="J43" s="1859"/>
      <c r="K43" s="1860"/>
    </row>
    <row r="44" spans="2:15" x14ac:dyDescent="0.4">
      <c r="C44" s="405"/>
    </row>
    <row r="46" spans="2:15" s="405" customFormat="1" hidden="1" x14ac:dyDescent="0.4"/>
    <row r="47" spans="2:15" s="405" customFormat="1" hidden="1" x14ac:dyDescent="0.4"/>
    <row r="48" spans="2:15" ht="19.5" hidden="1" thickBot="1" x14ac:dyDescent="0.45"/>
    <row r="49" spans="2:13" ht="24" hidden="1" customHeight="1" thickBot="1" x14ac:dyDescent="0.45">
      <c r="B49" s="1841" t="s">
        <v>6</v>
      </c>
      <c r="C49" s="1842"/>
      <c r="D49" s="1843"/>
    </row>
    <row r="50" spans="2:13" ht="24" hidden="1" customHeight="1" x14ac:dyDescent="0.4"/>
    <row r="51" spans="2:13" ht="19.5" hidden="1" thickBot="1" x14ac:dyDescent="0.45">
      <c r="F51" s="104" t="s">
        <v>6</v>
      </c>
      <c r="G51" s="1870"/>
      <c r="H51" s="1871"/>
      <c r="I51" s="104"/>
      <c r="J51" s="104"/>
      <c r="K51" s="104" t="s">
        <v>20</v>
      </c>
      <c r="L51" s="104"/>
      <c r="M51" s="104" t="s">
        <v>24</v>
      </c>
    </row>
    <row r="52" spans="2:13" ht="19.5" hidden="1" thickBot="1" x14ac:dyDescent="0.45">
      <c r="B52" s="101" t="s">
        <v>6</v>
      </c>
      <c r="C52" s="103">
        <f>D38</f>
        <v>0</v>
      </c>
      <c r="F52" s="105"/>
      <c r="G52" s="1867" t="s">
        <v>13</v>
      </c>
      <c r="H52" s="1868"/>
      <c r="I52" s="105">
        <v>650999</v>
      </c>
      <c r="J52" s="107" t="s">
        <v>1</v>
      </c>
      <c r="K52" s="105">
        <f>IF(AND($C$52&gt;=$F$52,$C$52&lt;=$I$52),$C$52,"")</f>
        <v>0</v>
      </c>
      <c r="L52" s="105"/>
      <c r="M52" s="105"/>
    </row>
    <row r="53" spans="2:13" ht="19.5" hidden="1" thickBot="1" x14ac:dyDescent="0.45">
      <c r="B53" s="101"/>
      <c r="F53" s="105">
        <v>651000</v>
      </c>
      <c r="G53" s="1867" t="s">
        <v>13</v>
      </c>
      <c r="H53" s="1868"/>
      <c r="I53" s="105">
        <v>1899999</v>
      </c>
      <c r="J53" s="107" t="s">
        <v>1</v>
      </c>
      <c r="K53" s="105" t="str">
        <f>IF(AND($C$52&gt;=F53,$C$52&lt;=I53),$C$52,"")</f>
        <v/>
      </c>
      <c r="L53" s="105">
        <v>650000</v>
      </c>
      <c r="M53" s="105" t="str">
        <f>IFERROR(K53-L53,"")</f>
        <v/>
      </c>
    </row>
    <row r="54" spans="2:13" ht="19.5" hidden="1" thickBot="1" x14ac:dyDescent="0.45">
      <c r="B54" s="101" t="s">
        <v>3</v>
      </c>
      <c r="C54" s="111">
        <f>IFERROR(VLOOKUP($C$52,K52:M57,3,0),"")</f>
        <v>0</v>
      </c>
      <c r="F54" s="105">
        <v>1900000</v>
      </c>
      <c r="G54" s="1867" t="s">
        <v>13</v>
      </c>
      <c r="H54" s="1868"/>
      <c r="I54" s="105">
        <v>3599999</v>
      </c>
      <c r="J54" s="107" t="s">
        <v>1</v>
      </c>
      <c r="K54" s="105" t="str">
        <f t="shared" ref="K54:K56" si="0">IF(AND($C$52&gt;=F54,$C$52&lt;=I54),$C$52,"")</f>
        <v/>
      </c>
      <c r="L54" s="105" t="str">
        <f>IFERROR(ROUNDDOWN(K54/4,-3),"")</f>
        <v/>
      </c>
      <c r="M54" s="105" t="str">
        <f>IFERROR(L54*2.8-80000,"")</f>
        <v/>
      </c>
    </row>
    <row r="55" spans="2:13" hidden="1" x14ac:dyDescent="0.4">
      <c r="F55" s="105">
        <v>3600000</v>
      </c>
      <c r="G55" s="1867" t="s">
        <v>13</v>
      </c>
      <c r="H55" s="1868"/>
      <c r="I55" s="105">
        <v>6599999</v>
      </c>
      <c r="J55" s="107" t="s">
        <v>1</v>
      </c>
      <c r="K55" s="105" t="str">
        <f>IF(AND($C$52&gt;=F55,$C$52&lt;=I55),$C$52,"")</f>
        <v/>
      </c>
      <c r="L55" s="105" t="str">
        <f>IFERROR(ROUNDDOWN(K55/4,-3),"")</f>
        <v/>
      </c>
      <c r="M55" s="105" t="str">
        <f>IFERROR(L55*3.2-440000,"")</f>
        <v/>
      </c>
    </row>
    <row r="56" spans="2:13" hidden="1" x14ac:dyDescent="0.4">
      <c r="F56" s="105">
        <v>6600000</v>
      </c>
      <c r="G56" s="1867" t="s">
        <v>13</v>
      </c>
      <c r="H56" s="1868"/>
      <c r="I56" s="105">
        <v>8499999</v>
      </c>
      <c r="J56" s="107" t="s">
        <v>1</v>
      </c>
      <c r="K56" s="105" t="str">
        <f t="shared" si="0"/>
        <v/>
      </c>
      <c r="L56" s="105">
        <v>1100000</v>
      </c>
      <c r="M56" s="105" t="str">
        <f>IFERROR(ROUNDDOWN(K56*0.9-L56,0),"")</f>
        <v/>
      </c>
    </row>
    <row r="57" spans="2:13" hidden="1" x14ac:dyDescent="0.4">
      <c r="F57" s="105">
        <v>8500000</v>
      </c>
      <c r="G57" s="1872"/>
      <c r="H57" s="1873"/>
      <c r="I57" s="107"/>
      <c r="J57" s="107"/>
      <c r="K57" s="105" t="str">
        <f>IF(AND($C$52&gt;=F57),$C$52,"")</f>
        <v/>
      </c>
      <c r="L57" s="105">
        <v>1950000</v>
      </c>
      <c r="M57" s="105" t="str">
        <f>IFERROR(K57-L57,"")</f>
        <v/>
      </c>
    </row>
    <row r="58" spans="2:13" ht="15.75" hidden="1" customHeight="1" x14ac:dyDescent="0.4"/>
    <row r="59" spans="2:13" hidden="1" x14ac:dyDescent="0.4"/>
    <row r="60" spans="2:13" hidden="1" x14ac:dyDescent="0.4">
      <c r="F60" s="510"/>
      <c r="G60" s="510"/>
      <c r="H60" s="510"/>
      <c r="I60" s="510"/>
    </row>
    <row r="61" spans="2:13" hidden="1" x14ac:dyDescent="0.4">
      <c r="F61" s="511"/>
      <c r="G61" s="511"/>
      <c r="H61" s="511"/>
      <c r="I61" s="511"/>
    </row>
    <row r="62" spans="2:13" hidden="1" x14ac:dyDescent="0.4">
      <c r="F62" s="510"/>
      <c r="G62" s="510"/>
      <c r="H62" s="510"/>
      <c r="I62" s="510"/>
    </row>
    <row r="63" spans="2:13" hidden="1" x14ac:dyDescent="0.4"/>
    <row r="64" spans="2:13" hidden="1" x14ac:dyDescent="0.4"/>
    <row r="65" spans="3:8" hidden="1" x14ac:dyDescent="0.4">
      <c r="C65" s="296" t="s">
        <v>827</v>
      </c>
      <c r="D65" s="296"/>
      <c r="E65" s="296"/>
      <c r="F65" s="296"/>
      <c r="G65" s="296"/>
      <c r="H65" s="296"/>
    </row>
    <row r="66" spans="3:8" ht="45.75" hidden="1" customHeight="1" x14ac:dyDescent="0.4">
      <c r="C66" s="1865" t="s">
        <v>845</v>
      </c>
      <c r="D66" s="1865"/>
      <c r="E66" s="1865"/>
      <c r="F66" s="1865"/>
      <c r="G66" s="1865"/>
      <c r="H66" s="1865"/>
    </row>
    <row r="67" spans="3:8" ht="14.25" hidden="1" customHeight="1" x14ac:dyDescent="0.4"/>
  </sheetData>
  <sheetProtection password="F446" sheet="1" objects="1" scenarios="1"/>
  <mergeCells count="48">
    <mergeCell ref="C66:H66"/>
    <mergeCell ref="H26:K27"/>
    <mergeCell ref="G53:H53"/>
    <mergeCell ref="G56:H56"/>
    <mergeCell ref="I35:K35"/>
    <mergeCell ref="I33:K33"/>
    <mergeCell ref="I34:K34"/>
    <mergeCell ref="G51:H51"/>
    <mergeCell ref="G52:H52"/>
    <mergeCell ref="G57:H57"/>
    <mergeCell ref="G54:H54"/>
    <mergeCell ref="G55:H55"/>
    <mergeCell ref="E31:F31"/>
    <mergeCell ref="E32:F32"/>
    <mergeCell ref="E33:F33"/>
    <mergeCell ref="E34:F34"/>
    <mergeCell ref="F16:G16"/>
    <mergeCell ref="F15:G15"/>
    <mergeCell ref="D38:E38"/>
    <mergeCell ref="F23:G23"/>
    <mergeCell ref="F22:G22"/>
    <mergeCell ref="F21:G21"/>
    <mergeCell ref="F20:G20"/>
    <mergeCell ref="F19:G19"/>
    <mergeCell ref="D15:E15"/>
    <mergeCell ref="D16:E16"/>
    <mergeCell ref="D17:E17"/>
    <mergeCell ref="D18:E18"/>
    <mergeCell ref="D19:E19"/>
    <mergeCell ref="D20:E20"/>
    <mergeCell ref="D21:E21"/>
    <mergeCell ref="F18:G18"/>
    <mergeCell ref="F17:G17"/>
    <mergeCell ref="D23:E23"/>
    <mergeCell ref="D24:E24"/>
    <mergeCell ref="F24:G24"/>
    <mergeCell ref="B49:D49"/>
    <mergeCell ref="D39:E39"/>
    <mergeCell ref="D22:E22"/>
    <mergeCell ref="E41:K41"/>
    <mergeCell ref="D42:D43"/>
    <mergeCell ref="E28:F28"/>
    <mergeCell ref="G28:H28"/>
    <mergeCell ref="E29:F29"/>
    <mergeCell ref="G29:H29"/>
    <mergeCell ref="E30:F30"/>
    <mergeCell ref="G30:H30"/>
    <mergeCell ref="E42:K43"/>
  </mergeCells>
  <phoneticPr fontId="3"/>
  <conditionalFormatting sqref="D16:G23">
    <cfRule type="containsBlanks" dxfId="200" priority="7">
      <formula>LEN(TRIM(D16))=0</formula>
    </cfRule>
  </conditionalFormatting>
  <conditionalFormatting sqref="I29:I31 C29:C34 E29:F34">
    <cfRule type="containsBlanks" dxfId="199" priority="6">
      <formula>LEN(TRIM(C29))=0</formula>
    </cfRule>
  </conditionalFormatting>
  <conditionalFormatting sqref="I33:K35">
    <cfRule type="containsBlanks" dxfId="198" priority="5">
      <formula>LEN(TRIM(I33))=0</formula>
    </cfRule>
  </conditionalFormatting>
  <conditionalFormatting sqref="C16:C23">
    <cfRule type="containsBlanks" dxfId="197" priority="4">
      <formula>LEN(TRIM(C16))=0</formula>
    </cfRule>
  </conditionalFormatting>
  <conditionalFormatting sqref="D39:E39">
    <cfRule type="expression" dxfId="196" priority="3">
      <formula>$D$39&gt;1</formula>
    </cfRule>
  </conditionalFormatting>
  <conditionalFormatting sqref="E42:K43 E41">
    <cfRule type="expression" dxfId="195" priority="2">
      <formula>$E$41&lt;&gt;""</formula>
    </cfRule>
  </conditionalFormatting>
  <conditionalFormatting sqref="D41">
    <cfRule type="expression" dxfId="194" priority="1">
      <formula>$D$41&lt;&gt;""</formula>
    </cfRule>
  </conditionalFormatting>
  <dataValidations count="2">
    <dataValidation type="whole" allowBlank="1" showInputMessage="1" showErrorMessage="1" sqref="D16:G23 I29:I30 C29:C34 E29:F34">
      <formula1>0</formula1>
      <formula2>9999999999</formula2>
    </dataValidation>
    <dataValidation type="list" allowBlank="1" showInputMessage="1" showErrorMessage="1" sqref="D42">
      <formula1>"確認済"</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M8"/>
  <sheetViews>
    <sheetView workbookViewId="0">
      <selection activeCell="H22" sqref="H22"/>
    </sheetView>
  </sheetViews>
  <sheetFormatPr defaultRowHeight="18.75" x14ac:dyDescent="0.4"/>
  <cols>
    <col min="1" max="1" width="4.875" style="1" customWidth="1"/>
    <col min="2" max="2" width="6.625" style="1" customWidth="1"/>
    <col min="3" max="11" width="9" style="1" customWidth="1"/>
    <col min="12" max="12" width="10.125" style="1" customWidth="1"/>
    <col min="13" max="13" width="9" style="1" customWidth="1"/>
    <col min="14" max="16384" width="9" style="1"/>
  </cols>
  <sheetData>
    <row r="1" spans="2:13" ht="19.5" customHeight="1" x14ac:dyDescent="0.4"/>
    <row r="4" spans="2:13" ht="48.75" customHeight="1" x14ac:dyDescent="0.4">
      <c r="B4" s="108"/>
      <c r="C4" s="108"/>
      <c r="D4" s="108"/>
      <c r="E4" s="108"/>
      <c r="F4" s="108"/>
      <c r="G4" s="108"/>
      <c r="H4" s="108"/>
      <c r="I4" s="108"/>
      <c r="J4" s="108"/>
      <c r="K4" s="108"/>
      <c r="L4" s="108"/>
      <c r="M4" s="108"/>
    </row>
    <row r="5" spans="2:13" ht="25.5" x14ac:dyDescent="0.4">
      <c r="C5" s="110"/>
      <c r="D5" s="110"/>
      <c r="E5" s="110"/>
      <c r="F5" s="110"/>
      <c r="G5" s="110"/>
      <c r="H5" s="110"/>
      <c r="I5" s="110"/>
      <c r="J5" s="110"/>
      <c r="K5" s="110"/>
      <c r="L5" s="110"/>
    </row>
    <row r="6" spans="2:13" ht="24.75" customHeight="1" x14ac:dyDescent="0.4"/>
    <row r="7" spans="2:13" s="405" customFormat="1" ht="18" customHeight="1" x14ac:dyDescent="0.4"/>
    <row r="8" spans="2:13" ht="25.5" x14ac:dyDescent="0.4">
      <c r="B8" s="109" t="s">
        <v>833</v>
      </c>
      <c r="H8" s="109" t="s">
        <v>834</v>
      </c>
    </row>
  </sheetData>
  <sheetProtection password="F446" sheet="1" objects="1" scenarios="1"/>
  <phoneticPr fontId="3"/>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9</vt:i4>
      </vt:variant>
    </vt:vector>
  </HeadingPairs>
  <TitlesOfParts>
    <vt:vector size="40" baseType="lpstr">
      <vt:lpstr>受付</vt:lpstr>
      <vt:lpstr>個人情報</vt:lpstr>
      <vt:lpstr>収入一覧</vt:lpstr>
      <vt:lpstr>控除一覧</vt:lpstr>
      <vt:lpstr>集計データ</vt:lpstr>
      <vt:lpstr>住申</vt:lpstr>
      <vt:lpstr>条件</vt:lpstr>
      <vt:lpstr>給与</vt:lpstr>
      <vt:lpstr>年齢確認</vt:lpstr>
      <vt:lpstr>年金（65歳以上）</vt:lpstr>
      <vt:lpstr>年金（65歳以下）</vt:lpstr>
      <vt:lpstr>年金以外雑所得</vt:lpstr>
      <vt:lpstr>営業・農業</vt:lpstr>
      <vt:lpstr>不動産</vt:lpstr>
      <vt:lpstr>社保控除</vt:lpstr>
      <vt:lpstr>生命保険料控除</vt:lpstr>
      <vt:lpstr>地震保険</vt:lpstr>
      <vt:lpstr>本人控除</vt:lpstr>
      <vt:lpstr>配偶者（特別）控除</vt:lpstr>
      <vt:lpstr>扶養控除</vt:lpstr>
      <vt:lpstr>医療費控除　ホーム</vt:lpstr>
      <vt:lpstr>医療費控除</vt:lpstr>
      <vt:lpstr>セルフメディケーション</vt:lpstr>
      <vt:lpstr>営業・農業（説明資料）</vt:lpstr>
      <vt:lpstr>社保（資料）</vt:lpstr>
      <vt:lpstr>生保控除（資料）</vt:lpstr>
      <vt:lpstr>地震保険（資料）</vt:lpstr>
      <vt:lpstr>配偶者（特別）控除（資料）</vt:lpstr>
      <vt:lpstr>扶養控除（資料）</vt:lpstr>
      <vt:lpstr>医療費控除（資料）</vt:lpstr>
      <vt:lpstr>セルフメディケーション（資料）</vt:lpstr>
      <vt:lpstr>〇</vt:lpstr>
      <vt:lpstr>扶養控除!Extract</vt:lpstr>
      <vt:lpstr>セルフメディケーション!Print_Area</vt:lpstr>
      <vt:lpstr>医療費控除!Print_Area</vt:lpstr>
      <vt:lpstr>住申!Print_Area</vt:lpstr>
      <vt:lpstr>寡婦</vt:lpstr>
      <vt:lpstr>身体</vt:lpstr>
      <vt:lpstr>精神</vt:lpstr>
      <vt:lpstr>療育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2024-12-18T06:03:35Z</dcterms:created>
  <dcterms:modified xsi:type="dcterms:W3CDTF">2026-01-16T02:27:12Z</dcterms:modified>
</cp:coreProperties>
</file>